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855" activeTab="3"/>
  </bookViews>
  <sheets>
    <sheet name="固定资产-房屋建筑物" sheetId="4" r:id="rId1"/>
    <sheet name="固定资产-构筑物" sheetId="5" r:id="rId2"/>
    <sheet name="固定资产-机器设备" sheetId="6" r:id="rId3"/>
    <sheet name="存货-在库周转材料" sheetId="1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chenjie</author>
    <author>xiaoyan.xu</author>
  </authors>
  <commentList>
    <comment ref="B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填写房产证编号,无证不填。
右键单击单元格——选择显示/隐藏，关闭批注。</t>
        </r>
      </text>
    </comment>
    <comment ref="F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如：“砖混、钢混、框架、砖木、简易”等，各类型结构的定义参见填表说明。
右键单击单元格——选择显示/隐藏，关闭批注。</t>
        </r>
      </text>
    </comment>
    <comment ref="Q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指竣工日期</t>
        </r>
      </text>
    </comment>
    <comment ref="R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按</t>
        </r>
        <r>
          <rPr>
            <sz val="12"/>
            <rFont val="宋体"/>
            <charset val="134"/>
          </rPr>
          <t>m</t>
        </r>
        <r>
          <rPr>
            <vertAlign val="superscript"/>
            <sz val="12"/>
            <rFont val="宋体"/>
            <charset val="134"/>
          </rPr>
          <t>2</t>
        </r>
        <r>
          <rPr>
            <sz val="9"/>
            <rFont val="宋体"/>
            <charset val="134"/>
          </rPr>
          <t>或</t>
        </r>
        <r>
          <rPr>
            <sz val="12"/>
            <rFont val="宋体"/>
            <charset val="134"/>
          </rPr>
          <t>m</t>
        </r>
        <r>
          <rPr>
            <vertAlign val="superscript"/>
            <sz val="12"/>
            <rFont val="宋体"/>
            <charset val="134"/>
          </rPr>
          <t>3</t>
        </r>
      </text>
    </comment>
    <comment ref="S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(1)一般应填写房产证所填写的建筑面积值，如无房屋证，应填写工程概预算书上的面积值，否则就需要重新丈量；(2)对因改扩建已改变了原有建筑面积的，应以基准日实际建筑面积填报，但必须在备注中加以说明。</t>
        </r>
        <r>
          <rPr>
            <b/>
            <sz val="9"/>
            <rFont val="宋体"/>
            <charset val="134"/>
          </rPr>
          <t>注意：</t>
        </r>
        <r>
          <rPr>
            <sz val="9"/>
            <rFont val="宋体"/>
            <charset val="134"/>
          </rPr>
          <t>在增加面积的同时，应增加帐面原值及净值，如果增加面积的相应价值未入帐，应同时在备注中注明未入帐部分的建筑面积。</t>
        </r>
      </text>
    </comment>
    <comment ref="T8" authorId="1">
      <text>
        <r>
          <rPr>
            <b/>
            <sz val="9"/>
            <rFont val="宋体"/>
            <charset val="134"/>
          </rPr>
          <t>xiaoyan.xu:</t>
        </r>
        <r>
          <rPr>
            <sz val="9"/>
            <rFont val="宋体"/>
            <charset val="134"/>
          </rPr>
          <t xml:space="preserve">
原值/m2或m3</t>
        </r>
      </text>
    </comment>
    <comment ref="AB8" authorId="1">
      <text>
        <r>
          <rPr>
            <b/>
            <sz val="9"/>
            <rFont val="宋体"/>
            <charset val="134"/>
          </rPr>
          <t>xiaoyan.xu:</t>
        </r>
        <r>
          <rPr>
            <sz val="9"/>
            <rFont val="宋体"/>
            <charset val="134"/>
          </rPr>
          <t xml:space="preserve">
</t>
        </r>
      </text>
    </comment>
    <comment ref="AC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备注中须说明的事项：(1)对因改扩建已改变了原有建筑面积的；(2)在增加面积的同时，其相应价值未入帐的，注明未入帐部分的建筑面积。(3)盘盈资产及非正常状态下的房屋，如：“危房、已拆除、待报废”等(4)负数余额；(5)房屋管理部门确定为“违章建筑”的。</t>
        </r>
      </text>
    </comment>
  </commentList>
</comments>
</file>

<file path=xl/comments2.xml><?xml version="1.0" encoding="utf-8"?>
<comments xmlns="http://schemas.openxmlformats.org/spreadsheetml/2006/main">
  <authors>
    <author>chenjie</author>
  </authors>
  <commentList>
    <comment ref="B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填写构筑物或其他辅助设施的全称。
右键单击单元格——选择显示/隐藏，关闭批注。</t>
        </r>
      </text>
    </comment>
    <comment ref="C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如“砖、钢筋砼、钢结构、砖铁栏杆、砼面、沥青面、砖面”等，详见填表说明。
右键单击单元格——选择显示/隐藏，关闭批注。</t>
        </r>
      </text>
    </comment>
    <comment ref="E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指竣工验收日</t>
        </r>
      </text>
    </comment>
    <comment ref="F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座、口（井）、m、个等，详见填表说明</t>
        </r>
      </text>
    </comment>
    <comment ref="J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长度、宽度和建筑面积应按图纸准确填写。
右键单击单元格——选择显示/隐藏，关闭批注。</t>
        </r>
      </text>
    </comment>
    <comment ref="U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备注中须说明的事项：(1)对因改扩建已改变了原有建筑面积的；(2)改扩建增加的相应价值未入帐的，注明未入帐部分的建筑面积。(3)盘盈资产及非正常状态下的资产，如：“已拆除、待报废”等(5)负数余额</t>
        </r>
      </text>
    </comment>
  </commentList>
</comments>
</file>

<file path=xl/comments3.xml><?xml version="1.0" encoding="utf-8"?>
<comments xmlns="http://schemas.openxmlformats.org/spreadsheetml/2006/main">
  <authors>
    <author>chenjie</author>
  </authors>
  <commentList>
    <comment ref="Q10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(1)注1；(2)负数余额产生的原因。</t>
        </r>
      </text>
    </comment>
    <comment ref="Q125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(1)注1；(2)负数余额产生的原因。</t>
        </r>
      </text>
    </comment>
    <comment ref="Q13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(1)注1；(2)负数余额产生的原因。</t>
        </r>
      </text>
    </comment>
  </commentList>
</comments>
</file>

<file path=xl/sharedStrings.xml><?xml version="1.0" encoding="utf-8"?>
<sst xmlns="http://schemas.openxmlformats.org/spreadsheetml/2006/main" count="1396" uniqueCount="614">
  <si>
    <t>返回索引页</t>
  </si>
  <si>
    <t>返回</t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</si>
  <si>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房屋建筑物评估明细表</t>
    </r>
  </si>
  <si>
    <t>金额单位：人民币元</t>
  </si>
  <si>
    <t>序号</t>
  </si>
  <si>
    <t xml:space="preserve"> 编号</t>
  </si>
  <si>
    <t>建筑物名称</t>
  </si>
  <si>
    <t>位置</t>
  </si>
  <si>
    <t>对应土地证号</t>
  </si>
  <si>
    <t>结构</t>
  </si>
  <si>
    <r>
      <rPr>
        <sz val="10"/>
        <rFont val="宋体"/>
        <charset val="134"/>
      </rPr>
      <t>檐高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</si>
  <si>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>层高</t>
    </r>
    <r>
      <rPr>
        <sz val="10"/>
        <rFont val="Times New Roman"/>
        <charset val="134"/>
      </rPr>
      <t>(m)</t>
    </r>
  </si>
  <si>
    <t>总层数</t>
  </si>
  <si>
    <t>所在层数</t>
  </si>
  <si>
    <t>朝向</t>
  </si>
  <si>
    <t>吊车吨位</t>
  </si>
  <si>
    <r>
      <rPr>
        <sz val="10"/>
        <rFont val="宋体"/>
        <charset val="134"/>
      </rPr>
      <t>跨度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</si>
  <si>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>柱距</t>
    </r>
    <r>
      <rPr>
        <sz val="10"/>
        <rFont val="Times New Roman"/>
        <charset val="134"/>
      </rPr>
      <t>(m)</t>
    </r>
  </si>
  <si>
    <t>使用单位</t>
  </si>
  <si>
    <t>开工年月</t>
  </si>
  <si>
    <t>建成
年月</t>
  </si>
  <si>
    <t>计量单位</t>
  </si>
  <si>
    <r>
      <rPr>
        <sz val="10"/>
        <rFont val="宋体"/>
        <charset val="134"/>
      </rPr>
      <t>建筑面积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体积（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2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3</t>
    </r>
    <r>
      <rPr>
        <sz val="10"/>
        <rFont val="Times New Roman"/>
        <charset val="134"/>
      </rPr>
      <t>)</t>
    </r>
  </si>
  <si>
    <r>
      <rPr>
        <sz val="10"/>
        <rFont val="宋体"/>
        <charset val="134"/>
      </rPr>
      <t>单价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或元/m</t>
    </r>
    <r>
      <rPr>
        <vertAlign val="superscript"/>
        <sz val="10"/>
        <rFont val="宋体"/>
        <charset val="134"/>
      </rPr>
      <t>3</t>
    </r>
    <r>
      <rPr>
        <sz val="10"/>
        <rFont val="Times New Roman"/>
        <charset val="134"/>
      </rPr>
      <t>)</t>
    </r>
  </si>
  <si>
    <t>审计前账面值</t>
  </si>
  <si>
    <t>账面价值</t>
  </si>
  <si>
    <t>评估价值</t>
  </si>
  <si>
    <r>
      <rPr>
        <sz val="10"/>
        <rFont val="宋体"/>
        <charset val="134"/>
      </rPr>
      <t>评估单价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或元/m</t>
    </r>
    <r>
      <rPr>
        <vertAlign val="superscript"/>
        <sz val="10"/>
        <rFont val="宋体"/>
        <charset val="134"/>
      </rPr>
      <t>3</t>
    </r>
    <r>
      <rPr>
        <sz val="10"/>
        <rFont val="Times New Roman"/>
        <charset val="134"/>
      </rPr>
      <t>)</t>
    </r>
  </si>
  <si>
    <t>备注</t>
  </si>
  <si>
    <t>现场勘察简单记录</t>
  </si>
  <si>
    <t>证载权利人</t>
  </si>
  <si>
    <t>原值</t>
  </si>
  <si>
    <t>净值</t>
  </si>
  <si>
    <r>
      <rPr>
        <sz val="10"/>
        <rFont val="宋体"/>
        <charset val="134"/>
      </rPr>
      <t>成新率</t>
    </r>
    <r>
      <rPr>
        <sz val="10"/>
        <rFont val="Times New Roman"/>
        <charset val="134"/>
      </rPr>
      <t>%</t>
    </r>
  </si>
  <si>
    <t>011801010100001_1</t>
  </si>
  <si>
    <t>板房</t>
  </si>
  <si>
    <t>2020-12-31</t>
  </si>
  <si>
    <t>㎡</t>
  </si>
  <si>
    <t>011801010100001_2</t>
  </si>
  <si>
    <t>011801010300022</t>
  </si>
  <si>
    <t>2021-06-30</t>
  </si>
  <si>
    <t>011801010300051</t>
  </si>
  <si>
    <t>2022-06-25</t>
  </si>
  <si>
    <t>011801010300052_1</t>
  </si>
  <si>
    <t>活动板房</t>
  </si>
  <si>
    <t>2022-07-28</t>
  </si>
  <si>
    <t>011801010300052_2</t>
  </si>
  <si>
    <t>011801010300052_3</t>
  </si>
  <si>
    <t>板房5间</t>
  </si>
  <si>
    <t>帐外盘盈</t>
  </si>
  <si>
    <t>板房1间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</si>
  <si>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</si>
  <si>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构筑物及其他辅助设施评估明细表</t>
    </r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</si>
  <si>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名称</t>
    </r>
  </si>
  <si>
    <r>
      <rPr>
        <sz val="10"/>
        <rFont val="宋体"/>
        <charset val="134"/>
      </rPr>
      <t xml:space="preserve">长度
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</si>
  <si>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 xml:space="preserve">宽度
</t>
    </r>
    <r>
      <rPr>
        <sz val="10"/>
        <rFont val="Times New Roman"/>
        <charset val="134"/>
      </rPr>
      <t>(m)</t>
    </r>
  </si>
  <si>
    <t>高度（m）</t>
  </si>
  <si>
    <r>
      <rPr>
        <sz val="10"/>
        <rFont val="宋体"/>
        <charset val="134"/>
      </rPr>
      <t>面积体积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3</t>
    </r>
  </si>
  <si>
    <t>评估单价(元/m2或元/m3)</t>
  </si>
  <si>
    <r>
      <rPr>
        <sz val="10"/>
        <rFont val="宋体"/>
        <charset val="134"/>
      </rPr>
      <t>增值率</t>
    </r>
    <r>
      <rPr>
        <sz val="10"/>
        <rFont val="Times New Roman"/>
        <charset val="134"/>
      </rPr>
      <t>%</t>
    </r>
  </si>
  <si>
    <t>成品料仓挡墙</t>
  </si>
  <si>
    <t>钢板</t>
  </si>
  <si>
    <t>2021-10-31</t>
  </si>
  <si>
    <t>矿区围挡</t>
  </si>
  <si>
    <t>2021-04-28</t>
  </si>
  <si>
    <t>已拆除闲置废旧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</si>
  <si>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</si>
  <si>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机器设备评估明细表</t>
    </r>
  </si>
  <si>
    <t>设备编号</t>
  </si>
  <si>
    <t>设备名称</t>
  </si>
  <si>
    <t>规格型号</t>
  </si>
  <si>
    <t>生产厂家</t>
  </si>
  <si>
    <t>数量</t>
  </si>
  <si>
    <t>购置日期</t>
  </si>
  <si>
    <t>单价</t>
  </si>
  <si>
    <t>启用日期</t>
  </si>
  <si>
    <t>011801010200002</t>
  </si>
  <si>
    <t>低压开关柜安装工程</t>
  </si>
  <si>
    <t>项</t>
  </si>
  <si>
    <t>3-1</t>
  </si>
  <si>
    <t>变压器</t>
  </si>
  <si>
    <t>SCB13-1600/10 (1600KVA)</t>
  </si>
  <si>
    <r>
      <rPr>
        <sz val="10"/>
        <rFont val="宋体"/>
        <charset val="134"/>
      </rPr>
      <t>山东泰凯非晶</t>
    </r>
    <r>
      <rPr>
        <sz val="10"/>
        <rFont val="等线"/>
        <charset val="134"/>
      </rPr>
      <t>电气有限公司</t>
    </r>
  </si>
  <si>
    <t>台</t>
  </si>
  <si>
    <t>3-2</t>
  </si>
  <si>
    <t>低压进线柜</t>
  </si>
  <si>
    <t>3-3</t>
  </si>
  <si>
    <t>低压母联柜</t>
  </si>
  <si>
    <t>3-4</t>
  </si>
  <si>
    <t>电容柜</t>
  </si>
  <si>
    <t>3-5</t>
  </si>
  <si>
    <t>低压出线柜</t>
  </si>
  <si>
    <t>3-6</t>
  </si>
  <si>
    <t>直流充电屏</t>
  </si>
  <si>
    <t>3-7</t>
  </si>
  <si>
    <t>电池屏</t>
  </si>
  <si>
    <t>011801010200003</t>
  </si>
  <si>
    <t>高压开关柜安装工程</t>
  </si>
  <si>
    <t>4-1</t>
  </si>
  <si>
    <t>电源进线柜</t>
  </si>
  <si>
    <t>4-2</t>
  </si>
  <si>
    <t>计量柜</t>
  </si>
  <si>
    <t>4-3</t>
  </si>
  <si>
    <t>PT柜</t>
  </si>
  <si>
    <t>4-4</t>
  </si>
  <si>
    <t>出线柜</t>
  </si>
  <si>
    <t>011801010200007</t>
  </si>
  <si>
    <t>喷淋、供水，环保钢构类工程</t>
  </si>
  <si>
    <t>011801010200008</t>
  </si>
  <si>
    <t>环保降噪工程</t>
  </si>
  <si>
    <t>2022-01-01</t>
  </si>
  <si>
    <t>011801010200010</t>
  </si>
  <si>
    <t>2022-02-01</t>
  </si>
  <si>
    <t>011801010200012</t>
  </si>
  <si>
    <t>2022-03-29</t>
  </si>
  <si>
    <t>011801010200017</t>
  </si>
  <si>
    <t>骨料生产线</t>
  </si>
  <si>
    <t>800-1000tph</t>
  </si>
  <si>
    <t>条</t>
  </si>
  <si>
    <t>9-1</t>
  </si>
  <si>
    <t>振动式预筛分喂料机</t>
  </si>
  <si>
    <t>JSZD6024</t>
  </si>
  <si>
    <t>枣庄鑫金山智能装备有限公司</t>
  </si>
  <si>
    <t>9-2</t>
  </si>
  <si>
    <t>新型单段锤式破碎机</t>
  </si>
  <si>
    <t>JSPCD2224</t>
  </si>
  <si>
    <t>9-3</t>
  </si>
  <si>
    <t>回料破碎机</t>
  </si>
  <si>
    <t>JSPCD1620</t>
  </si>
  <si>
    <t>9-4</t>
  </si>
  <si>
    <t>一级圆振动筛</t>
  </si>
  <si>
    <t>2JSYZ3080</t>
  </si>
  <si>
    <t>9-5</t>
  </si>
  <si>
    <t>二级圆振动筛</t>
  </si>
  <si>
    <t>9-6</t>
  </si>
  <si>
    <t>除土筛</t>
  </si>
  <si>
    <t>2JSYZ2470</t>
  </si>
  <si>
    <t>9-7</t>
  </si>
  <si>
    <t>制砂机</t>
  </si>
  <si>
    <t>JSPCK1616</t>
  </si>
  <si>
    <t>9-8</t>
  </si>
  <si>
    <t>制砂振动筛</t>
  </si>
  <si>
    <t>9-9</t>
  </si>
  <si>
    <t>砂石选粉机</t>
  </si>
  <si>
    <t>TS-FX-VIII N2000</t>
  </si>
  <si>
    <t>江苏翔达</t>
  </si>
  <si>
    <t>9-10</t>
  </si>
  <si>
    <t>斗提机</t>
  </si>
  <si>
    <t>NE400-25</t>
  </si>
  <si>
    <t>套</t>
  </si>
  <si>
    <t>9-11</t>
  </si>
  <si>
    <t>9-12</t>
  </si>
  <si>
    <t>一级筛分皮带</t>
  </si>
  <si>
    <t>B1400</t>
  </si>
  <si>
    <t>米</t>
  </si>
  <si>
    <t>9-13</t>
  </si>
  <si>
    <t>二级筛分皮带</t>
  </si>
  <si>
    <t>9-14</t>
  </si>
  <si>
    <t>回料横接皮带</t>
  </si>
  <si>
    <t>B1000</t>
  </si>
  <si>
    <t>9-15</t>
  </si>
  <si>
    <t>回料皮带</t>
  </si>
  <si>
    <t>9-16</t>
  </si>
  <si>
    <t>25-31.5mm出料皮带二</t>
  </si>
  <si>
    <t>B800</t>
  </si>
  <si>
    <t>含密封</t>
  </si>
  <si>
    <t>9-17</t>
  </si>
  <si>
    <t>10-25mm出料皮带一</t>
  </si>
  <si>
    <t>9-18</t>
  </si>
  <si>
    <t>10-25mm出料皮带二</t>
  </si>
  <si>
    <t>9-19</t>
  </si>
  <si>
    <t>5-10mm出料皮带一</t>
  </si>
  <si>
    <t>9-20</t>
  </si>
  <si>
    <t>5-10mm出料皮带二</t>
  </si>
  <si>
    <t>B650</t>
  </si>
  <si>
    <t>9-21</t>
  </si>
  <si>
    <t>制砂皮带</t>
  </si>
  <si>
    <t>9-22</t>
  </si>
  <si>
    <t>制砂筛分皮带</t>
  </si>
  <si>
    <t>9-23</t>
  </si>
  <si>
    <t>制砂选粉皮带</t>
  </si>
  <si>
    <t>9-24</t>
  </si>
  <si>
    <t>制砂出料皮带一</t>
  </si>
  <si>
    <t>9-25</t>
  </si>
  <si>
    <t>制砂出料皮带二</t>
  </si>
  <si>
    <t>9-26</t>
  </si>
  <si>
    <t>箱涵皮带装车一</t>
  </si>
  <si>
    <t>9-27</t>
  </si>
  <si>
    <t>箱涵皮带装车二</t>
  </si>
  <si>
    <t>9-28</t>
  </si>
  <si>
    <t>除土皮带</t>
  </si>
  <si>
    <t>9-29</t>
  </si>
  <si>
    <t>除土回料皮带</t>
  </si>
  <si>
    <t>9-30</t>
  </si>
  <si>
    <t>弃土皮带</t>
  </si>
  <si>
    <t>B500</t>
  </si>
  <si>
    <t>9-31</t>
  </si>
  <si>
    <t>破碎车间收尘器</t>
  </si>
  <si>
    <t>JSQM96-9</t>
  </si>
  <si>
    <t>9-32</t>
  </si>
  <si>
    <t>一级筛分及回料破除尘器</t>
  </si>
  <si>
    <t>JSQM128-10</t>
  </si>
  <si>
    <t>9-33</t>
  </si>
  <si>
    <t>二级筛分及制砂筛除尘器</t>
  </si>
  <si>
    <t>JSQM128-11</t>
  </si>
  <si>
    <t>9-34</t>
  </si>
  <si>
    <t>制砂机收尘器</t>
  </si>
  <si>
    <t>JSQM96-6</t>
  </si>
  <si>
    <t>9-35</t>
  </si>
  <si>
    <t>出土筛除尘器</t>
  </si>
  <si>
    <t>JSQM64*7</t>
  </si>
  <si>
    <t>9-36</t>
  </si>
  <si>
    <t>装车料仓除尘器</t>
  </si>
  <si>
    <t>JSQM32-4</t>
  </si>
  <si>
    <t>9-37</t>
  </si>
  <si>
    <t>双螺杆压缩机</t>
  </si>
  <si>
    <t>KLT215-8</t>
  </si>
  <si>
    <t>9-38</t>
  </si>
  <si>
    <t>BK75-8GH</t>
  </si>
  <si>
    <t>9-39</t>
  </si>
  <si>
    <t>料仓喷淋</t>
  </si>
  <si>
    <t>9-40</t>
  </si>
  <si>
    <t>非标制作-大料仓、设备非标、收尘罩、管道</t>
  </si>
  <si>
    <t>吨</t>
  </si>
  <si>
    <t>9-41</t>
  </si>
  <si>
    <t>电气系统-低压进线柜及启动柜高压水阻柜</t>
  </si>
  <si>
    <t>9-42</t>
  </si>
  <si>
    <t>电气系统-DCS控制系统、远程监控系统</t>
  </si>
  <si>
    <t>9-43</t>
  </si>
  <si>
    <t>电气系统-设备启动柜以下线缆</t>
  </si>
  <si>
    <t>9-44</t>
  </si>
  <si>
    <t>电气系统-按钮检修箱、电气检修箱</t>
  </si>
  <si>
    <t>9-45</t>
  </si>
  <si>
    <t>电气系统-厂区照明</t>
  </si>
  <si>
    <t>9-46</t>
  </si>
  <si>
    <t>电气系统-桥架</t>
  </si>
  <si>
    <t>9-47</t>
  </si>
  <si>
    <t>电气系统-设备启动柜接地</t>
  </si>
  <si>
    <t>9-48</t>
  </si>
  <si>
    <t>地磅120T</t>
  </si>
  <si>
    <t>3*21m</t>
  </si>
  <si>
    <t>9-49</t>
  </si>
  <si>
    <t>检修装置-单梁吊5T</t>
  </si>
  <si>
    <t>9-50</t>
  </si>
  <si>
    <t>装车系统-人工散装系统（地廊放料口棒阀+弧形阀(500*500mm）</t>
  </si>
  <si>
    <t>9-51</t>
  </si>
  <si>
    <t>200吨粉罐系统及粉尘负压收尘系统</t>
  </si>
  <si>
    <t>9-52</t>
  </si>
  <si>
    <t>进出场车辆冲洗装置</t>
  </si>
  <si>
    <t>9-53</t>
  </si>
  <si>
    <t>废土堆密封</t>
  </si>
  <si>
    <t>9-54</t>
  </si>
  <si>
    <t>除土筛密封</t>
  </si>
  <si>
    <t>9-55</t>
  </si>
  <si>
    <t>一破密封</t>
  </si>
  <si>
    <t>011801010300019</t>
  </si>
  <si>
    <t>避雷针</t>
  </si>
  <si>
    <t>2021-04-30</t>
  </si>
  <si>
    <t>011801010300021</t>
  </si>
  <si>
    <t>提升机</t>
  </si>
  <si>
    <t>个</t>
  </si>
  <si>
    <t>2021-05-31</t>
  </si>
  <si>
    <t>011801010300023</t>
  </si>
  <si>
    <t>一卡通无人值守系统</t>
  </si>
  <si>
    <t>地磅等</t>
  </si>
  <si>
    <t>011801010500029</t>
  </si>
  <si>
    <t>电子设备</t>
  </si>
  <si>
    <t>011801010300024</t>
  </si>
  <si>
    <t>龙门洗车机</t>
  </si>
  <si>
    <t>2021-08-01</t>
  </si>
  <si>
    <t>已拆除只有底座</t>
  </si>
  <si>
    <t>011801010300053</t>
  </si>
  <si>
    <t>地磅改建及洗车机土建安装工程</t>
  </si>
  <si>
    <t>2023-11-30</t>
  </si>
  <si>
    <t>洗车机及棚</t>
  </si>
  <si>
    <t>011801010600001</t>
  </si>
  <si>
    <t>烟气监测设备</t>
  </si>
  <si>
    <t>011801010300016_1</t>
  </si>
  <si>
    <t>雾炮</t>
  </si>
  <si>
    <t>2021-03-31</t>
  </si>
  <si>
    <t>011801010300016_2</t>
  </si>
  <si>
    <t>011801010300016_3</t>
  </si>
  <si>
    <t>只有空壳</t>
  </si>
  <si>
    <t>011801010300016_4</t>
  </si>
  <si>
    <t>011801010300016_5</t>
  </si>
  <si>
    <t>011801010300016_6</t>
  </si>
  <si>
    <t>011801010300016_7</t>
  </si>
  <si>
    <t xml:space="preserve"> </t>
  </si>
  <si>
    <t>没有电机</t>
  </si>
  <si>
    <t>011801010300016_8</t>
  </si>
  <si>
    <t>011801010300034</t>
  </si>
  <si>
    <t>011801010300017</t>
  </si>
  <si>
    <t>已拆卸损毁</t>
  </si>
  <si>
    <t>生产线帐外已出库设备、备件</t>
  </si>
  <si>
    <t>高压补偿柜</t>
  </si>
  <si>
    <t>配电室</t>
  </si>
  <si>
    <t>喂料机变频控制及集中手动控制柜</t>
  </si>
  <si>
    <t>中控室、配电室</t>
  </si>
  <si>
    <t>FU型刮板机</t>
  </si>
  <si>
    <t>300/15米</t>
  </si>
  <si>
    <t>生产线</t>
  </si>
  <si>
    <t>筛分短接皮带</t>
  </si>
  <si>
    <t>B800/25米</t>
  </si>
  <si>
    <t>锤头</t>
  </si>
  <si>
    <t>一级破碎机备件</t>
  </si>
  <si>
    <t>锤轴</t>
  </si>
  <si>
    <t>反击板</t>
  </si>
  <si>
    <t>块</t>
  </si>
  <si>
    <t>衬板</t>
  </si>
  <si>
    <t>过桥轴</t>
  </si>
  <si>
    <r>
      <rPr>
        <sz val="10"/>
        <rFont val="Times New Roman"/>
        <charset val="134"/>
      </rPr>
      <t>2020</t>
    </r>
    <r>
      <rPr>
        <sz val="10"/>
        <rFont val="宋体"/>
        <charset val="134"/>
      </rPr>
      <t>年</t>
    </r>
  </si>
  <si>
    <t>10KV 高压电机</t>
  </si>
  <si>
    <t>YRKK630-6  10kv
1000KW</t>
  </si>
  <si>
    <t>主轴转子</t>
  </si>
  <si>
    <t>棚条压条</t>
  </si>
  <si>
    <t>根</t>
  </si>
  <si>
    <t>二级破碎机备件</t>
  </si>
  <si>
    <t>筛板</t>
  </si>
  <si>
    <t>10KV高压电机</t>
  </si>
  <si>
    <t>YRKK450-4  10kv
315KW</t>
  </si>
  <si>
    <t>激振器</t>
  </si>
  <si>
    <t>JS2YZ3080</t>
  </si>
  <si>
    <t>一、二级圆振筛</t>
  </si>
  <si>
    <t>皮带轮连接轴</t>
  </si>
  <si>
    <t>一筛筛网</t>
  </si>
  <si>
    <t>片</t>
  </si>
  <si>
    <t>二筛筛网</t>
  </si>
  <si>
    <t>联轴器万向节</t>
  </si>
  <si>
    <t>激振器（ 新 ）</t>
  </si>
  <si>
    <t>JS2YZ2470</t>
  </si>
  <si>
    <t>除土圆振动筛</t>
  </si>
  <si>
    <t>激振器（旧）</t>
  </si>
  <si>
    <t>收尘器滤袋涤纶针刺毡覆膜</t>
  </si>
  <si>
    <t>Φ130×2450</t>
  </si>
  <si>
    <t>除尘设备类</t>
  </si>
  <si>
    <t>Φ130×3000</t>
  </si>
  <si>
    <t>振动电机</t>
  </si>
  <si>
    <t>HAN-A240-6-18KW-380V</t>
  </si>
  <si>
    <t>电机</t>
  </si>
  <si>
    <t>7.5KW</t>
  </si>
  <si>
    <t>5.5KW</t>
  </si>
  <si>
    <t>22KW</t>
  </si>
  <si>
    <t>160KW</t>
  </si>
  <si>
    <t>110KW</t>
  </si>
  <si>
    <t>37KW</t>
  </si>
  <si>
    <t>30KW</t>
  </si>
  <si>
    <t>55KW</t>
  </si>
  <si>
    <t>90KW</t>
  </si>
  <si>
    <t>132KW</t>
  </si>
  <si>
    <t>3KW</t>
  </si>
  <si>
    <t>11KW</t>
  </si>
  <si>
    <t>减速机江苏国茂</t>
  </si>
  <si>
    <t>DCY250-18-II-S-BSP</t>
  </si>
  <si>
    <t>减速机</t>
  </si>
  <si>
    <t>DCY180-18-II-S</t>
  </si>
  <si>
    <t>DCY180-18-I-N</t>
  </si>
  <si>
    <t>DCY224-18-II-N-BSP</t>
  </si>
  <si>
    <t>DCY180-18-II-N-BSP</t>
  </si>
  <si>
    <t>ZSY355-22.4-11-BSP-S</t>
  </si>
  <si>
    <t>DCY315-22.4-1-S-BSP</t>
  </si>
  <si>
    <t>包胶传动滚筒</t>
  </si>
  <si>
    <t xml:space="preserve">800mm×1600mm </t>
  </si>
  <si>
    <t>滚筒类</t>
  </si>
  <si>
    <t xml:space="preserve">600mm×950mm </t>
  </si>
  <si>
    <t>600mm×750mm</t>
  </si>
  <si>
    <t xml:space="preserve">包胶传动滚筒  </t>
  </si>
  <si>
    <t>600mm×1150mm</t>
  </si>
  <si>
    <t>滚筒</t>
  </si>
  <si>
    <t xml:space="preserve">320mm×750mm </t>
  </si>
  <si>
    <t xml:space="preserve">320mm×950mm </t>
  </si>
  <si>
    <t xml:space="preserve">滚筒 </t>
  </si>
  <si>
    <t>500mm×1150mm</t>
  </si>
  <si>
    <t xml:space="preserve">400mm×750mm </t>
  </si>
  <si>
    <t>400mm×1600 mm</t>
  </si>
  <si>
    <t>600mm×1600mm</t>
  </si>
  <si>
    <t>400mm×950mm</t>
  </si>
  <si>
    <t>皮带机耦合器</t>
  </si>
  <si>
    <t>Y0X560</t>
  </si>
  <si>
    <t xml:space="preserve">电焊机 </t>
  </si>
  <si>
    <t>315-500</t>
  </si>
  <si>
    <t>移动式小空压机</t>
  </si>
  <si>
    <t>/</t>
  </si>
  <si>
    <t>钢板、钢材</t>
  </si>
  <si>
    <t>3.5t</t>
  </si>
  <si>
    <t>托辊</t>
  </si>
  <si>
    <t>皮带压带轮</t>
  </si>
  <si>
    <t>1400/1000/800</t>
  </si>
  <si>
    <t>皮带除铁器</t>
  </si>
  <si>
    <t>1400/1000</t>
  </si>
  <si>
    <t>卷扬机</t>
  </si>
  <si>
    <t>011801010200014</t>
  </si>
  <si>
    <t>生产线一破南钢结构棚</t>
  </si>
  <si>
    <t>2022-08-27</t>
  </si>
  <si>
    <t>011801010200015</t>
  </si>
  <si>
    <t>生产线收尘器防雨封装</t>
  </si>
  <si>
    <t>011801010300035</t>
  </si>
  <si>
    <t>卷帘门工程</t>
  </si>
  <si>
    <t>合并钢结构厂房评估</t>
  </si>
  <si>
    <t>骨料生产线成品库</t>
  </si>
  <si>
    <t>钢结构</t>
  </si>
  <si>
    <r>
      <rPr>
        <sz val="10"/>
        <rFont val="Times New Roman"/>
        <charset val="134"/>
      </rPr>
      <t>2021</t>
    </r>
    <r>
      <rPr>
        <sz val="10"/>
        <rFont val="宋体"/>
        <charset val="134"/>
      </rPr>
      <t>年</t>
    </r>
  </si>
  <si>
    <t xml:space="preserve">h=15  </t>
  </si>
  <si>
    <t>骨料生产线生产车间</t>
  </si>
  <si>
    <t>h=19.8/11.6/19.8</t>
  </si>
  <si>
    <t>骨料生产线卸料口车间</t>
  </si>
  <si>
    <t>h=13.5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</si>
  <si>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</si>
  <si>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存货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在库周转材料评估明细表</t>
    </r>
  </si>
  <si>
    <t>名称</t>
  </si>
  <si>
    <t>存放地点</t>
  </si>
  <si>
    <t>增减值</t>
  </si>
  <si>
    <t>金额</t>
  </si>
  <si>
    <t>实际数量</t>
  </si>
  <si>
    <t>评估单价</t>
  </si>
  <si>
    <t>防尘口罩</t>
  </si>
  <si>
    <t/>
  </si>
  <si>
    <t>仓库</t>
  </si>
  <si>
    <t>方锨</t>
  </si>
  <si>
    <t>把</t>
  </si>
  <si>
    <t>旧</t>
  </si>
  <si>
    <t>防洪编织袋</t>
  </si>
  <si>
    <t>镐</t>
  </si>
  <si>
    <t>镐头</t>
  </si>
  <si>
    <t>潜水泵</t>
  </si>
  <si>
    <t>手锤</t>
  </si>
  <si>
    <t>8P</t>
  </si>
  <si>
    <t>管子钳</t>
  </si>
  <si>
    <t>600MM-24寸</t>
  </si>
  <si>
    <t>油压千斤顶</t>
  </si>
  <si>
    <t>107</t>
  </si>
  <si>
    <t>900MM-36寸</t>
  </si>
  <si>
    <t>雨靴</t>
  </si>
  <si>
    <t>双</t>
  </si>
  <si>
    <t>撬棍（钢钎）</t>
  </si>
  <si>
    <t>1.8</t>
  </si>
  <si>
    <t>分体雨衣</t>
  </si>
  <si>
    <t>安全帽</t>
  </si>
  <si>
    <t>顶</t>
  </si>
  <si>
    <t>雨伞</t>
  </si>
  <si>
    <t>长把</t>
  </si>
  <si>
    <t>警戒线</t>
  </si>
  <si>
    <t>包</t>
  </si>
  <si>
    <t>安全绳</t>
  </si>
  <si>
    <t>20米</t>
  </si>
  <si>
    <t>竹竿</t>
  </si>
  <si>
    <t>捆</t>
  </si>
  <si>
    <t>强光手电</t>
  </si>
  <si>
    <t>消防水桶</t>
  </si>
  <si>
    <t>消防斧</t>
  </si>
  <si>
    <t>伸缩梯</t>
  </si>
  <si>
    <t>架</t>
  </si>
  <si>
    <t>出诊箱</t>
  </si>
  <si>
    <t>铝合金担架</t>
  </si>
  <si>
    <t>组</t>
  </si>
  <si>
    <t>医用棉签</t>
  </si>
  <si>
    <t>医用敷贴</t>
  </si>
  <si>
    <t>灭菌纱布块</t>
  </si>
  <si>
    <t>医用纱布绷带</t>
  </si>
  <si>
    <t>酒精消毒棉球</t>
  </si>
  <si>
    <t>瓶</t>
  </si>
  <si>
    <t>过期</t>
  </si>
  <si>
    <t>弹性创可贴</t>
  </si>
  <si>
    <t>盒</t>
  </si>
  <si>
    <t>碘伏</t>
  </si>
  <si>
    <t>速效救心丸</t>
  </si>
  <si>
    <t>自粘弹性绷带</t>
  </si>
  <si>
    <t>消毒液棉片</t>
  </si>
  <si>
    <t>件</t>
  </si>
  <si>
    <t>医用脱脂脂棉</t>
  </si>
  <si>
    <t>硝酸甘油片</t>
  </si>
  <si>
    <t>医用橡胶手套</t>
  </si>
  <si>
    <t>付</t>
  </si>
  <si>
    <t>干粉灭火器</t>
  </si>
  <si>
    <t>4KG</t>
  </si>
  <si>
    <t>工业用插头</t>
  </si>
  <si>
    <t>5*63A（3P+N+E）220V-415V</t>
  </si>
  <si>
    <t>库房2</t>
  </si>
  <si>
    <t>帐外已出库备件</t>
  </si>
  <si>
    <t>5*63A/6H</t>
  </si>
  <si>
    <t>焊接电缆藕合装置</t>
  </si>
  <si>
    <t>送丝软管</t>
  </si>
  <si>
    <t>5.2米</t>
  </si>
  <si>
    <t>密封组合垫圈</t>
  </si>
  <si>
    <t>100个/盒</t>
  </si>
  <si>
    <t>安全带</t>
  </si>
  <si>
    <t>钻尾丝</t>
  </si>
  <si>
    <t>6#</t>
  </si>
  <si>
    <t>氧气减压阀</t>
  </si>
  <si>
    <t>丙烷减压阀</t>
  </si>
  <si>
    <t>回火防止器</t>
  </si>
  <si>
    <t>氧气</t>
  </si>
  <si>
    <t>焊咀防堵剂</t>
  </si>
  <si>
    <t>P80保护罩</t>
  </si>
  <si>
    <t>绝缘套</t>
  </si>
  <si>
    <t>只</t>
  </si>
  <si>
    <t>等离子割嘴</t>
  </si>
  <si>
    <t>3.9</t>
  </si>
  <si>
    <t>黄油枪头</t>
  </si>
  <si>
    <t>黄油枪软管</t>
  </si>
  <si>
    <t>6号弹簧防爆蓝色40CM</t>
  </si>
  <si>
    <t>黄油枪专用压油盘</t>
  </si>
  <si>
    <t>气管直通</t>
  </si>
  <si>
    <t>10#</t>
  </si>
  <si>
    <t>气管变节</t>
  </si>
  <si>
    <t>10-12</t>
  </si>
  <si>
    <t>8#</t>
  </si>
  <si>
    <t>8-10</t>
  </si>
  <si>
    <t>8.8级螺丝</t>
  </si>
  <si>
    <t>6*50</t>
  </si>
  <si>
    <t>可编程脉冲控制仪</t>
  </si>
  <si>
    <t>千兆光纤收发器</t>
  </si>
  <si>
    <t>百兆光纤收发器</t>
  </si>
  <si>
    <t>电磁阀</t>
  </si>
  <si>
    <t xml:space="preserve">220V </t>
  </si>
  <si>
    <t>气动电磁阀</t>
  </si>
  <si>
    <t>护眼投光灯</t>
  </si>
  <si>
    <t>消防应急标志灯具</t>
  </si>
  <si>
    <t>铝链接管</t>
  </si>
  <si>
    <t>GL-150</t>
  </si>
  <si>
    <t>换气扇</t>
  </si>
  <si>
    <t>巴尔牌</t>
  </si>
  <si>
    <t>流风机</t>
  </si>
  <si>
    <t>压力式温度计</t>
  </si>
  <si>
    <t>远传压力表</t>
  </si>
  <si>
    <t>高压防水自粘带</t>
  </si>
  <si>
    <t>盘</t>
  </si>
  <si>
    <t>电气绝缘胶带</t>
  </si>
  <si>
    <t>不锈钢球阀</t>
  </si>
  <si>
    <t>25#</t>
  </si>
  <si>
    <t>40#</t>
  </si>
  <si>
    <t>丝锥</t>
  </si>
  <si>
    <t>M30</t>
  </si>
  <si>
    <t>M14</t>
  </si>
  <si>
    <t>M24</t>
  </si>
  <si>
    <t>32A-6H/220-250V</t>
  </si>
  <si>
    <t>耐磨合金焊丝</t>
  </si>
  <si>
    <t>1.2MM</t>
  </si>
  <si>
    <t>气体保护焊丝</t>
  </si>
  <si>
    <t>1.3MM</t>
  </si>
  <si>
    <t>焊条</t>
  </si>
  <si>
    <t>4.0*400MM</t>
  </si>
  <si>
    <t>3.2*350mm</t>
  </si>
  <si>
    <t>药芯焊丝</t>
  </si>
  <si>
    <t>电焊钳</t>
  </si>
  <si>
    <t>500-800A</t>
  </si>
  <si>
    <t>帐外已出库备件（旧）</t>
  </si>
  <si>
    <t>电焊机</t>
  </si>
  <si>
    <t>液位继电器</t>
  </si>
  <si>
    <t>时间继电器</t>
  </si>
  <si>
    <t>液位控制继电器</t>
  </si>
  <si>
    <t>220VAC</t>
  </si>
  <si>
    <t>小型电磁继电器</t>
  </si>
  <si>
    <t>指示灯</t>
  </si>
  <si>
    <t>380V</t>
  </si>
  <si>
    <t>按钮开关</t>
  </si>
  <si>
    <t>按钮</t>
  </si>
  <si>
    <t>微电脑时控开关</t>
  </si>
  <si>
    <t>NP2-BD33</t>
  </si>
  <si>
    <t>接触器式继电器</t>
  </si>
  <si>
    <t>220V    50HZ</t>
  </si>
  <si>
    <t>中间继电器</t>
  </si>
  <si>
    <t>电源模块</t>
  </si>
  <si>
    <t>德力西电动机综合保护器</t>
  </si>
  <si>
    <t>热过载继电器</t>
  </si>
  <si>
    <t>JR20-160</t>
  </si>
  <si>
    <t>正泰小型断路器</t>
  </si>
  <si>
    <t>开关电源</t>
  </si>
  <si>
    <t>小型断路器</t>
  </si>
  <si>
    <t>16A</t>
  </si>
  <si>
    <t>交流接触器</t>
  </si>
  <si>
    <t>CJ20-160-220V-50HZ</t>
  </si>
  <si>
    <t>CJ20-100-220V-50HZ</t>
  </si>
  <si>
    <t>剩余电流动作断路器</t>
  </si>
  <si>
    <t>3P+NC  63A</t>
  </si>
  <si>
    <t>NXC-40-220V-50HZ</t>
  </si>
  <si>
    <t>NXC-12-380V-50HZ</t>
  </si>
  <si>
    <t>CJ20-250-220V-50HZ</t>
  </si>
  <si>
    <t>螺栓（10.9级）42*180</t>
  </si>
  <si>
    <t>42*180</t>
  </si>
  <si>
    <t>库房3</t>
  </si>
  <si>
    <t>螺栓（10.9级）</t>
  </si>
  <si>
    <t>36*140</t>
  </si>
  <si>
    <t>内六半牙螺栓（8.8级）</t>
  </si>
  <si>
    <t>30*140</t>
  </si>
  <si>
    <t>螺帽（8级）</t>
  </si>
  <si>
    <t>M36</t>
  </si>
  <si>
    <t>螺帽（10级）</t>
  </si>
  <si>
    <t>勾丝</t>
  </si>
  <si>
    <t>16*180</t>
  </si>
  <si>
    <t>半牙六角螺栓</t>
  </si>
  <si>
    <t>20*120</t>
  </si>
  <si>
    <t>铁链</t>
  </si>
  <si>
    <t>1米</t>
  </si>
  <si>
    <t>半夜马车螺栓</t>
  </si>
  <si>
    <t>22*140</t>
  </si>
  <si>
    <t>16*150</t>
  </si>
  <si>
    <t>螺帽</t>
  </si>
  <si>
    <t>M20</t>
  </si>
  <si>
    <t>M42</t>
  </si>
  <si>
    <t>30*120</t>
  </si>
  <si>
    <t>螺栓（8.8级）</t>
  </si>
  <si>
    <t>螺栓</t>
  </si>
  <si>
    <t>36*150</t>
  </si>
  <si>
    <t>螺丝弹簧垫</t>
  </si>
  <si>
    <t>小零配件</t>
  </si>
  <si>
    <t>约200kg</t>
  </si>
  <si>
    <t>宗</t>
  </si>
  <si>
    <t>零星螺丝配件</t>
  </si>
  <si>
    <t>约390kg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</si>
  <si>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  </t>
    </r>
    <r>
      <rPr>
        <sz val="10"/>
        <rFont val="宋体"/>
        <charset val="134"/>
      </rPr>
      <t>计</t>
    </r>
  </si>
  <si>
    <t>注1：</t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</si>
  <si>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）正常，无需填写；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）残次，填</t>
    </r>
    <r>
      <rPr>
        <sz val="10"/>
        <rFont val="Times New Roman"/>
        <charset val="134"/>
      </rPr>
      <t>“A”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）变质，填</t>
    </r>
    <r>
      <rPr>
        <sz val="10"/>
        <rFont val="Times New Roman"/>
        <charset val="134"/>
      </rPr>
      <t>“B”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）毁损，填</t>
    </r>
    <r>
      <rPr>
        <sz val="10"/>
        <rFont val="Times New Roman"/>
        <charset val="134"/>
      </rPr>
      <t>“C”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）滞销，填</t>
    </r>
    <r>
      <rPr>
        <sz val="10"/>
        <rFont val="Times New Roman"/>
        <charset val="134"/>
      </rPr>
      <t>“E”</t>
    </r>
    <r>
      <rPr>
        <sz val="10"/>
        <rFont val="宋体"/>
        <charset val="134"/>
      </rPr>
      <t>；</t>
    </r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</si>
  <si>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）积压，填</t>
    </r>
    <r>
      <rPr>
        <sz val="10"/>
        <rFont val="Times New Roman"/>
        <charset val="134"/>
      </rPr>
      <t>“D”</t>
    </r>
    <r>
      <rPr>
        <sz val="10"/>
        <rFont val="宋体"/>
        <charset val="134"/>
      </rPr>
      <t>并在备注中填写已积压时间</t>
    </r>
    <r>
      <rPr>
        <sz val="10"/>
        <rFont val="Times New Roman"/>
        <charset val="134"/>
      </rPr>
      <t>“1</t>
    </r>
    <r>
      <rPr>
        <sz val="10"/>
        <rFont val="宋体"/>
        <charset val="134"/>
      </rPr>
      <t>年以内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“1~2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“2~3</t>
    </r>
    <r>
      <rPr>
        <sz val="10"/>
        <rFont val="宋体"/>
        <charset val="134"/>
      </rPr>
      <t>年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“3</t>
    </r>
    <r>
      <rPr>
        <sz val="10"/>
        <rFont val="宋体"/>
        <charset val="134"/>
      </rPr>
      <t>年以上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）其他情形用文字表述。</t>
    </r>
  </si>
  <si>
    <r>
      <t>总计：</t>
    </r>
    <r>
      <rPr>
        <sz val="10"/>
        <rFont val="Times New Roman"/>
        <charset val="134"/>
      </rPr>
      <t>8995227.23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</si>
</sst>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0.00_ "/>
    <numFmt numFmtId="179" formatCode="0_);[Red]\(0\)"/>
    <numFmt numFmtId="180" formatCode="#,##0.00_ "/>
  </numFmts>
  <fonts count="45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0"/>
      <name val="Times New Roman"/>
      <charset val="134"/>
    </font>
    <font>
      <u/>
      <sz val="11"/>
      <name val="等线"/>
      <charset val="134"/>
      <scheme val="minor"/>
    </font>
    <font>
      <u/>
      <sz val="10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u/>
      <sz val="10"/>
      <color indexed="12"/>
      <name val="宋体"/>
      <charset val="134"/>
    </font>
    <font>
      <sz val="9"/>
      <color indexed="8"/>
      <name val="宋体"/>
      <charset val="134"/>
    </font>
    <font>
      <sz val="10"/>
      <name val="Arial Narrow"/>
      <charset val="134"/>
    </font>
    <font>
      <sz val="10"/>
      <name val="仿宋_GB2312"/>
      <charset val="134"/>
    </font>
    <font>
      <sz val="9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rgb="FFFF0000"/>
      <name val="宋体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vertAlign val="superscript"/>
      <sz val="10"/>
      <name val="Times New Roman"/>
      <charset val="134"/>
    </font>
    <font>
      <sz val="10"/>
      <name val="等线"/>
      <charset val="134"/>
    </font>
    <font>
      <vertAlign val="superscript"/>
      <sz val="10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vertAlign val="superscript"/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0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7" fillId="0" borderId="0"/>
    <xf numFmtId="0" fontId="7" fillId="0" borderId="0"/>
    <xf numFmtId="0" fontId="7" fillId="0" borderId="0"/>
    <xf numFmtId="0" fontId="7" fillId="0" borderId="0"/>
    <xf numFmtId="0" fontId="37" fillId="0" borderId="0"/>
  </cellStyleXfs>
  <cellXfs count="198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51" applyFont="1" applyAlignment="1" applyProtection="1">
      <alignment vertical="center"/>
      <protection locked="0"/>
    </xf>
    <xf numFmtId="176" fontId="3" fillId="0" borderId="0" xfId="6" applyNumberFormat="1" applyFont="1" applyFill="1" applyAlignment="1" applyProtection="1">
      <alignment horizontal="left" vertical="center" shrinkToFit="1"/>
      <protection locked="0"/>
    </xf>
    <xf numFmtId="0" fontId="4" fillId="0" borderId="0" xfId="6" applyFont="1" applyFill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77" fontId="2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7" fontId="2" fillId="0" borderId="0" xfId="0" applyNumberFormat="1" applyFont="1" applyAlignment="1" applyProtection="1">
      <alignment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78" fontId="6" fillId="0" borderId="8" xfId="0" applyNumberFormat="1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right" vertical="center"/>
      <protection locked="0"/>
    </xf>
    <xf numFmtId="43" fontId="2" fillId="0" borderId="8" xfId="0" applyNumberFormat="1" applyFont="1" applyBorder="1" applyAlignment="1" applyProtection="1">
      <alignment horizontal="right" vertical="center"/>
      <protection locked="0"/>
    </xf>
    <xf numFmtId="43" fontId="2" fillId="0" borderId="9" xfId="0" applyNumberFormat="1" applyFont="1" applyBorder="1" applyAlignment="1" applyProtection="1">
      <alignment horizontal="right" vertical="center"/>
      <protection locked="0"/>
    </xf>
    <xf numFmtId="0" fontId="2" fillId="0" borderId="8" xfId="51" applyFont="1" applyBorder="1" applyAlignment="1" applyProtection="1">
      <alignment horizontal="right" vertical="center" wrapText="1"/>
      <protection locked="0"/>
    </xf>
    <xf numFmtId="43" fontId="2" fillId="0" borderId="8" xfId="51" applyNumberFormat="1" applyFont="1" applyBorder="1" applyAlignment="1" applyProtection="1">
      <alignment horizontal="right" vertical="center" wrapText="1"/>
      <protection locked="0"/>
    </xf>
    <xf numFmtId="0" fontId="6" fillId="0" borderId="8" xfId="0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right" vertical="center"/>
    </xf>
    <xf numFmtId="0" fontId="6" fillId="0" borderId="8" xfId="0" applyFont="1" applyBorder="1" applyAlignment="1" applyProtection="1">
      <alignment horizontal="left" vertical="center"/>
      <protection locked="0"/>
    </xf>
    <xf numFmtId="0" fontId="2" fillId="0" borderId="8" xfId="51" applyFont="1" applyBorder="1" applyAlignment="1" applyProtection="1">
      <alignment horizontal="right" vertical="center"/>
      <protection locked="0"/>
    </xf>
    <xf numFmtId="43" fontId="6" fillId="0" borderId="8" xfId="1" applyFont="1" applyFill="1" applyBorder="1" applyAlignment="1">
      <alignment horizontal="right" vertical="center"/>
    </xf>
    <xf numFmtId="43" fontId="2" fillId="0" borderId="8" xfId="51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center" vertical="center" wrapText="1"/>
    </xf>
    <xf numFmtId="43" fontId="6" fillId="0" borderId="8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vertical="center"/>
      <protection locked="0"/>
    </xf>
    <xf numFmtId="43" fontId="2" fillId="0" borderId="3" xfId="0" applyNumberFormat="1" applyFont="1" applyBorder="1" applyAlignment="1" applyProtection="1">
      <alignment horizontal="left" vertical="center"/>
      <protection locked="0"/>
    </xf>
    <xf numFmtId="43" fontId="2" fillId="0" borderId="9" xfId="0" applyNumberFormat="1" applyFont="1" applyBorder="1" applyAlignment="1">
      <alignment horizontal="right" vertical="center"/>
    </xf>
    <xf numFmtId="43" fontId="2" fillId="0" borderId="3" xfId="0" applyNumberFormat="1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76" fontId="10" fillId="0" borderId="0" xfId="6" applyNumberFormat="1" applyFont="1" applyFill="1" applyAlignment="1" applyProtection="1">
      <alignment horizontal="left" vertical="center" shrinkToFit="1"/>
      <protection locked="0" hidden="1"/>
    </xf>
    <xf numFmtId="0" fontId="10" fillId="0" borderId="0" xfId="6" applyFont="1" applyFill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53" applyFont="1" applyBorder="1" applyAlignment="1">
      <alignment horizontal="center" vertical="center"/>
    </xf>
    <xf numFmtId="0" fontId="6" fillId="0" borderId="6" xfId="49" applyFont="1" applyBorder="1" applyAlignment="1">
      <alignment horizontal="center" vertical="center" wrapText="1"/>
    </xf>
    <xf numFmtId="0" fontId="2" fillId="0" borderId="8" xfId="49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53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11" fillId="0" borderId="8" xfId="0" applyFont="1" applyBorder="1" applyAlignment="1">
      <alignment wrapText="1"/>
    </xf>
    <xf numFmtId="0" fontId="2" fillId="0" borderId="8" xfId="0" applyFont="1" applyBorder="1" applyAlignment="1">
      <alignment horizontal="left" vertical="center"/>
    </xf>
    <xf numFmtId="0" fontId="11" fillId="0" borderId="8" xfId="0" applyFont="1" applyBorder="1" applyAlignment="1">
      <alignment horizontal="center" wrapText="1"/>
    </xf>
    <xf numFmtId="49" fontId="2" fillId="0" borderId="8" xfId="50" applyNumberFormat="1" applyFont="1" applyBorder="1" applyAlignment="1" applyProtection="1">
      <alignment vertical="center" shrinkToFit="1"/>
      <protection locked="0"/>
    </xf>
    <xf numFmtId="14" fontId="12" fillId="0" borderId="8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vertical="center"/>
    </xf>
    <xf numFmtId="177" fontId="2" fillId="0" borderId="8" xfId="50" applyNumberFormat="1" applyFont="1" applyBorder="1" applyAlignment="1" applyProtection="1">
      <alignment horizontal="right" vertical="center" shrinkToFit="1"/>
      <protection locked="0"/>
    </xf>
    <xf numFmtId="43" fontId="2" fillId="0" borderId="8" xfId="0" applyNumberFormat="1" applyFont="1" applyBorder="1" applyAlignment="1">
      <alignment horizontal="right" vertical="center" shrinkToFit="1"/>
    </xf>
    <xf numFmtId="9" fontId="2" fillId="0" borderId="8" xfId="0" applyNumberFormat="1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vertical="center"/>
    </xf>
    <xf numFmtId="0" fontId="14" fillId="0" borderId="8" xfId="0" applyFont="1" applyBorder="1" applyAlignment="1">
      <alignment wrapText="1"/>
    </xf>
    <xf numFmtId="0" fontId="14" fillId="0" borderId="8" xfId="0" applyFont="1" applyBorder="1" applyAlignment="1">
      <alignment horizontal="center" wrapText="1"/>
    </xf>
    <xf numFmtId="179" fontId="2" fillId="0" borderId="8" xfId="50" applyNumberFormat="1" applyFont="1" applyBorder="1" applyAlignment="1" applyProtection="1">
      <alignment vertical="center" shrinkToFit="1"/>
      <protection locked="0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/>
    <xf numFmtId="179" fontId="2" fillId="0" borderId="1" xfId="50" applyNumberFormat="1" applyFont="1" applyBorder="1" applyAlignment="1" applyProtection="1">
      <alignment horizontal="center" vertical="center" shrinkToFit="1"/>
      <protection locked="0"/>
    </xf>
    <xf numFmtId="43" fontId="2" fillId="0" borderId="1" xfId="0" applyNumberFormat="1" applyFont="1" applyBorder="1" applyAlignment="1">
      <alignment horizontal="center" vertical="center" shrinkToFit="1"/>
    </xf>
    <xf numFmtId="9" fontId="2" fillId="0" borderId="1" xfId="0" applyNumberFormat="1" applyFont="1" applyBorder="1" applyAlignment="1">
      <alignment horizontal="center" vertical="center" shrinkToFit="1"/>
    </xf>
    <xf numFmtId="179" fontId="2" fillId="0" borderId="12" xfId="50" applyNumberFormat="1" applyFont="1" applyBorder="1" applyAlignment="1" applyProtection="1">
      <alignment horizontal="center" vertical="center" shrinkToFit="1"/>
      <protection locked="0"/>
    </xf>
    <xf numFmtId="43" fontId="2" fillId="0" borderId="12" xfId="0" applyNumberFormat="1" applyFont="1" applyBorder="1" applyAlignment="1">
      <alignment horizontal="center" vertical="center" shrinkToFit="1"/>
    </xf>
    <xf numFmtId="9" fontId="2" fillId="0" borderId="12" xfId="0" applyNumberFormat="1" applyFont="1" applyBorder="1" applyAlignment="1">
      <alignment horizontal="center" vertical="center" shrinkToFit="1"/>
    </xf>
    <xf numFmtId="179" fontId="2" fillId="0" borderId="7" xfId="50" applyNumberFormat="1" applyFont="1" applyBorder="1" applyAlignment="1" applyProtection="1">
      <alignment horizontal="center" vertical="center" shrinkToFit="1"/>
      <protection locked="0"/>
    </xf>
    <xf numFmtId="43" fontId="2" fillId="0" borderId="7" xfId="0" applyNumberFormat="1" applyFont="1" applyBorder="1" applyAlignment="1">
      <alignment horizontal="center" vertical="center" shrinkToFit="1"/>
    </xf>
    <xf numFmtId="9" fontId="2" fillId="0" borderId="7" xfId="0" applyNumberFormat="1" applyFont="1" applyBorder="1" applyAlignment="1">
      <alignment horizontal="center" vertical="center" shrinkToFit="1"/>
    </xf>
    <xf numFmtId="179" fontId="6" fillId="0" borderId="8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49" fontId="2" fillId="0" borderId="8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6" fillId="0" borderId="8" xfId="0" applyFont="1" applyFill="1" applyBorder="1"/>
    <xf numFmtId="0" fontId="6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14" fillId="0" borderId="8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center" vertical="center"/>
    </xf>
    <xf numFmtId="179" fontId="2" fillId="0" borderId="8" xfId="50" applyNumberFormat="1" applyFont="1" applyFill="1" applyBorder="1" applyAlignment="1" applyProtection="1">
      <alignment vertical="center" shrinkToFit="1"/>
      <protection locked="0"/>
    </xf>
    <xf numFmtId="14" fontId="2" fillId="0" borderId="8" xfId="0" applyNumberFormat="1" applyFont="1" applyFill="1" applyBorder="1" applyAlignment="1">
      <alignment horizontal="center" vertical="center" shrinkToFit="1"/>
    </xf>
    <xf numFmtId="4" fontId="2" fillId="0" borderId="8" xfId="0" applyNumberFormat="1" applyFont="1" applyFill="1" applyBorder="1" applyAlignment="1">
      <alignment vertical="center"/>
    </xf>
    <xf numFmtId="177" fontId="2" fillId="0" borderId="8" xfId="50" applyNumberFormat="1" applyFont="1" applyFill="1" applyBorder="1" applyAlignment="1" applyProtection="1">
      <alignment horizontal="right" vertical="center" shrinkToFit="1"/>
      <protection locked="0"/>
    </xf>
    <xf numFmtId="43" fontId="2" fillId="0" borderId="8" xfId="0" applyNumberFormat="1" applyFont="1" applyFill="1" applyBorder="1" applyAlignment="1">
      <alignment horizontal="right" vertical="center" shrinkToFit="1"/>
    </xf>
    <xf numFmtId="9" fontId="2" fillId="0" borderId="8" xfId="0" applyNumberFormat="1" applyFont="1" applyFill="1" applyBorder="1" applyAlignment="1">
      <alignment horizontal="center" vertical="center" shrinkToFit="1"/>
    </xf>
    <xf numFmtId="0" fontId="6" fillId="0" borderId="8" xfId="0" applyFont="1" applyBorder="1" applyAlignment="1">
      <alignment wrapText="1"/>
    </xf>
    <xf numFmtId="0" fontId="8" fillId="0" borderId="8" xfId="0" applyFont="1" applyFill="1" applyBorder="1" applyAlignment="1">
      <alignment vertical="center"/>
    </xf>
    <xf numFmtId="0" fontId="15" fillId="0" borderId="8" xfId="0" applyFont="1" applyFill="1" applyBorder="1"/>
    <xf numFmtId="0" fontId="15" fillId="0" borderId="8" xfId="0" applyFont="1" applyFill="1" applyBorder="1" applyAlignment="1">
      <alignment horizontal="left" vertical="center"/>
    </xf>
    <xf numFmtId="0" fontId="8" fillId="0" borderId="8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center" wrapText="1"/>
    </xf>
    <xf numFmtId="0" fontId="15" fillId="0" borderId="8" xfId="0" applyFont="1" applyFill="1" applyBorder="1" applyAlignment="1">
      <alignment horizontal="center" vertical="center"/>
    </xf>
    <xf numFmtId="179" fontId="8" fillId="0" borderId="8" xfId="50" applyNumberFormat="1" applyFont="1" applyFill="1" applyBorder="1" applyAlignment="1" applyProtection="1">
      <alignment vertical="center" shrinkToFit="1"/>
      <protection locked="0"/>
    </xf>
    <xf numFmtId="14" fontId="8" fillId="0" borderId="8" xfId="0" applyNumberFormat="1" applyFont="1" applyFill="1" applyBorder="1" applyAlignment="1">
      <alignment horizontal="center" vertical="center" shrinkToFit="1"/>
    </xf>
    <xf numFmtId="4" fontId="8" fillId="0" borderId="8" xfId="0" applyNumberFormat="1" applyFont="1" applyFill="1" applyBorder="1" applyAlignment="1">
      <alignment vertical="center"/>
    </xf>
    <xf numFmtId="177" fontId="8" fillId="0" borderId="8" xfId="50" applyNumberFormat="1" applyFont="1" applyFill="1" applyBorder="1" applyAlignment="1" applyProtection="1">
      <alignment horizontal="right" vertical="center" shrinkToFit="1"/>
      <protection locked="0"/>
    </xf>
    <xf numFmtId="43" fontId="8" fillId="0" borderId="8" xfId="0" applyNumberFormat="1" applyFont="1" applyFill="1" applyBorder="1" applyAlignment="1">
      <alignment horizontal="right" vertical="center" shrinkToFit="1"/>
    </xf>
    <xf numFmtId="9" fontId="8" fillId="0" borderId="8" xfId="0" applyNumberFormat="1" applyFont="1" applyFill="1" applyBorder="1" applyAlignment="1">
      <alignment horizontal="center" vertical="center" shrinkToFit="1"/>
    </xf>
    <xf numFmtId="4" fontId="2" fillId="0" borderId="8" xfId="50" applyNumberFormat="1" applyFont="1" applyBorder="1" applyAlignment="1" applyProtection="1">
      <alignment horizontal="right" vertical="center" shrinkToFit="1"/>
      <protection hidden="1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15" fillId="0" borderId="8" xfId="0" applyFont="1" applyBorder="1"/>
    <xf numFmtId="0" fontId="15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14" fontId="8" fillId="0" borderId="8" xfId="0" applyNumberFormat="1" applyFont="1" applyBorder="1" applyAlignment="1">
      <alignment horizontal="center" vertical="center" shrinkToFit="1"/>
    </xf>
    <xf numFmtId="4" fontId="8" fillId="0" borderId="8" xfId="50" applyNumberFormat="1" applyFont="1" applyBorder="1" applyAlignment="1" applyProtection="1">
      <alignment horizontal="right" vertical="center" shrinkToFit="1"/>
      <protection hidden="1"/>
    </xf>
    <xf numFmtId="177" fontId="8" fillId="0" borderId="8" xfId="50" applyNumberFormat="1" applyFont="1" applyBorder="1" applyAlignment="1" applyProtection="1">
      <alignment horizontal="right" vertical="center" shrinkToFit="1"/>
      <protection locked="0"/>
    </xf>
    <xf numFmtId="0" fontId="17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0" fontId="2" fillId="0" borderId="8" xfId="50" applyFont="1" applyBorder="1" applyAlignment="1" applyProtection="1">
      <alignment horizontal="right" vertical="center" shrinkToFit="1"/>
      <protection locked="0"/>
    </xf>
    <xf numFmtId="0" fontId="9" fillId="0" borderId="8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180" fontId="2" fillId="0" borderId="8" xfId="50" applyNumberFormat="1" applyFont="1" applyBorder="1" applyAlignment="1" applyProtection="1">
      <alignment horizontal="right" vertical="center" shrinkToFit="1"/>
      <protection locked="0"/>
    </xf>
    <xf numFmtId="0" fontId="2" fillId="0" borderId="8" xfId="0" applyFont="1" applyFill="1" applyBorder="1" applyAlignment="1">
      <alignment horizontal="center" vertical="center"/>
    </xf>
    <xf numFmtId="14" fontId="6" fillId="0" borderId="8" xfId="0" applyNumberFormat="1" applyFont="1" applyFill="1" applyBorder="1" applyAlignment="1">
      <alignment horizontal="center" vertical="center"/>
    </xf>
    <xf numFmtId="178" fontId="2" fillId="0" borderId="8" xfId="0" applyNumberFormat="1" applyFont="1" applyFill="1" applyBorder="1" applyAlignment="1">
      <alignment horizontal="right" vertical="center"/>
    </xf>
    <xf numFmtId="180" fontId="2" fillId="0" borderId="8" xfId="50" applyNumberFormat="1" applyFont="1" applyFill="1" applyBorder="1" applyAlignment="1" applyProtection="1">
      <alignment horizontal="right" vertical="center" shrinkToFit="1"/>
      <protection hidden="1"/>
    </xf>
    <xf numFmtId="180" fontId="2" fillId="0" borderId="8" xfId="50" applyNumberFormat="1" applyFont="1" applyFill="1" applyBorder="1" applyAlignment="1" applyProtection="1">
      <alignment horizontal="right" vertical="center" shrinkToFit="1"/>
      <protection locked="0"/>
    </xf>
    <xf numFmtId="43" fontId="2" fillId="0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right" vertical="center"/>
    </xf>
    <xf numFmtId="4" fontId="2" fillId="0" borderId="8" xfId="0" applyNumberFormat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vertical="center"/>
    </xf>
    <xf numFmtId="43" fontId="2" fillId="0" borderId="6" xfId="0" applyNumberFormat="1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43" fontId="2" fillId="0" borderId="6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left" vertical="center"/>
    </xf>
    <xf numFmtId="9" fontId="2" fillId="0" borderId="8" xfId="3" applyFont="1" applyFill="1" applyBorder="1" applyAlignment="1">
      <alignment horizontal="center" vertical="center" shrinkToFit="1"/>
    </xf>
    <xf numFmtId="14" fontId="6" fillId="0" borderId="8" xfId="0" applyNumberFormat="1" applyFont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43" fontId="2" fillId="0" borderId="8" xfId="0" applyNumberFormat="1" applyFont="1" applyFill="1" applyBorder="1" applyAlignment="1">
      <alignment horizontal="left" vertical="center"/>
    </xf>
    <xf numFmtId="43" fontId="6" fillId="0" borderId="8" xfId="0" applyNumberFormat="1" applyFont="1" applyFill="1" applyBorder="1" applyAlignment="1">
      <alignment horizontal="right" vertical="center"/>
    </xf>
    <xf numFmtId="176" fontId="18" fillId="2" borderId="0" xfId="6" applyNumberFormat="1" applyFill="1" applyAlignment="1" applyProtection="1">
      <alignment horizontal="left" vertical="center" shrinkToFit="1"/>
      <protection locked="0" hidden="1"/>
    </xf>
    <xf numFmtId="0" fontId="10" fillId="0" borderId="0" xfId="6" applyFont="1" applyAlignment="1" applyProtection="1">
      <alignment horizontal="left" vertical="center" wrapText="1"/>
    </xf>
    <xf numFmtId="0" fontId="1" fillId="0" borderId="0" xfId="0" applyFont="1" applyAlignment="1">
      <alignment vertical="center" wrapText="1"/>
    </xf>
    <xf numFmtId="177" fontId="6" fillId="0" borderId="0" xfId="0" applyNumberFormat="1" applyFont="1" applyAlignment="1">
      <alignment horizontal="right" vertical="center"/>
    </xf>
    <xf numFmtId="0" fontId="6" fillId="3" borderId="8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2" fillId="0" borderId="7" xfId="52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14" fontId="2" fillId="0" borderId="8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9" fontId="2" fillId="0" borderId="8" xfId="3" applyFont="1" applyFill="1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9" fontId="2" fillId="0" borderId="8" xfId="3" applyFont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2" fillId="0" borderId="7" xfId="0" applyFont="1" applyBorder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会评估" xfId="50"/>
    <cellStyle name="常规_存货" xfId="51"/>
    <cellStyle name="常规_评估空白套表1" xfId="52"/>
    <cellStyle name="常规_中航油评估明细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.taobao.com/search?q=%E6%91%84%E5%83%8F%E6%9C%BA&amp;spu_title=%E6%9D%BE%E4%B8%8B+AG-DVX200MC&amp;app=detailproduct&amp;pspuid=1306358&amp;cat=1402&amp;from_pos=20_1402.default_0_4_1306358&amp;spu_style=grid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20</xdr:row>
      <xdr:rowOff>0</xdr:rowOff>
    </xdr:from>
    <xdr:to>
      <xdr:col>3</xdr:col>
      <xdr:colOff>275167</xdr:colOff>
      <xdr:row>22</xdr:row>
      <xdr:rowOff>33867</xdr:rowOff>
    </xdr:to>
    <xdr:sp>
      <xdr:nvSpPr>
        <xdr:cNvPr id="2" name="AutoShape 1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422148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275167</xdr:colOff>
      <xdr:row>22</xdr:row>
      <xdr:rowOff>33866</xdr:rowOff>
    </xdr:to>
    <xdr:sp>
      <xdr:nvSpPr>
        <xdr:cNvPr id="3" name="AutoShape 2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422148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275167</xdr:colOff>
      <xdr:row>22</xdr:row>
      <xdr:rowOff>33867</xdr:rowOff>
    </xdr:to>
    <xdr:sp>
      <xdr:nvSpPr>
        <xdr:cNvPr id="4" name="AutoShape 1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422148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275167</xdr:colOff>
      <xdr:row>22</xdr:row>
      <xdr:rowOff>33866</xdr:rowOff>
    </xdr:to>
    <xdr:sp>
      <xdr:nvSpPr>
        <xdr:cNvPr id="5" name="AutoShape 2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422148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xwechat_files\wxid_vathxfefijek22_3c02\msg\file\2026-07\6.24(&#23528;&#23665;)&#36164;&#20135;&#35780;&#20272;&#26126;&#32454;&#34920;(&#26368;&#26032;&#31185;&#30446;-&#24102;&#20844;&#2433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DKOHS"/>
      <sheetName val="会计科目表"/>
      <sheetName val="索引目录"/>
      <sheetName val="封面"/>
      <sheetName val="填表说明"/>
      <sheetName val="基本情况"/>
      <sheetName val="资产负债表"/>
      <sheetName val="审定数"/>
      <sheetName val="1-汇总表"/>
      <sheetName val="2-分类汇总"/>
      <sheetName val="3-流动汇总"/>
      <sheetName val="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"/>
      <sheetName val="3-9-6在产品（自制半成品）"/>
      <sheetName val="3-9-7发出商品"/>
      <sheetName val="3-9-8在用周转材料（低值易耗品）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汇总"/>
      <sheetName val="4-5-1投资性房地产-房屋成本模式"/>
      <sheetName val="4-5-2投资性房地产-房屋公允模式"/>
      <sheetName val="4-5-3投资性房地产-土地成本模式"/>
      <sheetName val="4-5-4投资性房地产-土地公允模式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及办公家具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00000000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被评估单位（或者产权持有单位）：</v>
          </cell>
          <cell r="E7" t="str">
            <v>枣庄交通发展集团寨山矿业有限公司</v>
          </cell>
        </row>
        <row r="9">
          <cell r="D9" t="str">
            <v>评估基准日：</v>
          </cell>
        </row>
        <row r="9">
          <cell r="F9" t="str">
            <v>2026</v>
          </cell>
          <cell r="G9" t="str">
            <v>年</v>
          </cell>
          <cell r="H9" t="str">
            <v>05</v>
          </cell>
          <cell r="I9" t="str">
            <v>月</v>
          </cell>
          <cell r="J9" t="str">
            <v>31</v>
          </cell>
          <cell r="K9" t="str">
            <v>日</v>
          </cell>
        </row>
        <row r="11">
          <cell r="D11" t="str">
            <v>被评估单位（或者产权持有单位）填表人：</v>
          </cell>
        </row>
        <row r="13">
          <cell r="D13" t="str">
            <v>填表日期：</v>
          </cell>
        </row>
        <row r="13">
          <cell r="G13" t="str">
            <v>年</v>
          </cell>
        </row>
        <row r="13">
          <cell r="I13" t="str">
            <v>月</v>
          </cell>
        </row>
        <row r="13">
          <cell r="K13" t="str">
            <v>日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1"/>
  <sheetViews>
    <sheetView workbookViewId="0">
      <selection activeCell="AA19" sqref="AA19"/>
    </sheetView>
  </sheetViews>
  <sheetFormatPr defaultColWidth="9.46666666666667" defaultRowHeight="12.75"/>
  <cols>
    <col min="1" max="1" width="5.35" style="56" customWidth="1"/>
    <col min="2" max="2" width="15.35" style="56" customWidth="1"/>
    <col min="3" max="3" width="30.4666666666667" style="56" customWidth="1"/>
    <col min="4" max="4" width="9.46666666666667" style="56" hidden="1" customWidth="1" outlineLevel="1"/>
    <col min="5" max="5" width="5.35" style="56" hidden="1" customWidth="1" outlineLevel="1"/>
    <col min="6" max="6" width="8.35" style="51" customWidth="1" collapsed="1"/>
    <col min="7" max="7" width="6.11666666666667" style="56" hidden="1" customWidth="1" outlineLevel="1"/>
    <col min="8" max="9" width="5.75833333333333" style="56" hidden="1" customWidth="1" outlineLevel="1"/>
    <col min="10" max="14" width="5.35" style="56" hidden="1" customWidth="1" outlineLevel="1"/>
    <col min="15" max="15" width="5.46666666666667" style="56" hidden="1" customWidth="1" outlineLevel="1"/>
    <col min="16" max="16" width="5.35" style="56" hidden="1" customWidth="1" outlineLevel="1"/>
    <col min="17" max="17" width="12.875" style="56" customWidth="1" collapsed="1"/>
    <col min="18" max="18" width="4.75833333333333" style="56" customWidth="1"/>
    <col min="19" max="19" width="8.23333333333333" style="56" customWidth="1"/>
    <col min="20" max="20" width="9.64166666666667" style="56" customWidth="1"/>
    <col min="21" max="21" width="11.6416666666667" style="56" hidden="1" customWidth="1" outlineLevel="1"/>
    <col min="22" max="22" width="0.875" style="56" hidden="1" customWidth="1" outlineLevel="1"/>
    <col min="23" max="23" width="12.875" style="56" customWidth="1" collapsed="1"/>
    <col min="24" max="24" width="14.35" style="56" customWidth="1"/>
    <col min="25" max="25" width="15.1166666666667" style="56" customWidth="1"/>
    <col min="26" max="26" width="8.64166666666667" style="56" customWidth="1"/>
    <col min="27" max="27" width="12.4666666666667" style="56" customWidth="1"/>
    <col min="28" max="28" width="10.2333333333333" style="56" hidden="1" customWidth="1"/>
    <col min="29" max="29" width="19.35" style="56" customWidth="1"/>
    <col min="30" max="30" width="7.11666666666667" style="56" hidden="1" customWidth="1" outlineLevel="1"/>
    <col min="31" max="31" width="9.35" style="56" hidden="1" customWidth="1" outlineLevel="1"/>
    <col min="32" max="32" width="9.46666666666667" style="56" collapsed="1"/>
    <col min="33" max="255" width="9.46666666666667" style="56"/>
    <col min="256" max="256" width="5.35" style="56" customWidth="1"/>
    <col min="257" max="257" width="15.35" style="56" customWidth="1"/>
    <col min="258" max="258" width="25.2333333333333" style="56" customWidth="1"/>
    <col min="259" max="260" width="9.46666666666667" style="56" hidden="1" customWidth="1"/>
    <col min="261" max="261" width="8.35" style="56" customWidth="1"/>
    <col min="262" max="271" width="9.46666666666667" style="56" hidden="1" customWidth="1"/>
    <col min="272" max="272" width="8.35" style="56" customWidth="1"/>
    <col min="273" max="273" width="4.75833333333333" style="56" customWidth="1"/>
    <col min="274" max="274" width="8.23333333333333" style="56" customWidth="1"/>
    <col min="275" max="275" width="9.64166666666667" style="56" customWidth="1"/>
    <col min="276" max="277" width="9.46666666666667" style="56" hidden="1" customWidth="1"/>
    <col min="278" max="278" width="12.875" style="56" customWidth="1"/>
    <col min="279" max="279" width="14.35" style="56" customWidth="1"/>
    <col min="280" max="280" width="15.1166666666667" style="56" customWidth="1"/>
    <col min="281" max="281" width="8.64166666666667" style="56" customWidth="1"/>
    <col min="282" max="282" width="12.4666666666667" style="56" customWidth="1"/>
    <col min="283" max="283" width="8.23333333333333" style="56" customWidth="1"/>
    <col min="284" max="284" width="9.46666666666667" style="56" hidden="1" customWidth="1"/>
    <col min="285" max="285" width="19.35" style="56" customWidth="1"/>
    <col min="286" max="287" width="9.46666666666667" style="56" hidden="1" customWidth="1"/>
    <col min="288" max="511" width="9.46666666666667" style="56"/>
    <col min="512" max="512" width="5.35" style="56" customWidth="1"/>
    <col min="513" max="513" width="15.35" style="56" customWidth="1"/>
    <col min="514" max="514" width="25.2333333333333" style="56" customWidth="1"/>
    <col min="515" max="516" width="9.46666666666667" style="56" hidden="1" customWidth="1"/>
    <col min="517" max="517" width="8.35" style="56" customWidth="1"/>
    <col min="518" max="527" width="9.46666666666667" style="56" hidden="1" customWidth="1"/>
    <col min="528" max="528" width="8.35" style="56" customWidth="1"/>
    <col min="529" max="529" width="4.75833333333333" style="56" customWidth="1"/>
    <col min="530" max="530" width="8.23333333333333" style="56" customWidth="1"/>
    <col min="531" max="531" width="9.64166666666667" style="56" customWidth="1"/>
    <col min="532" max="533" width="9.46666666666667" style="56" hidden="1" customWidth="1"/>
    <col min="534" max="534" width="12.875" style="56" customWidth="1"/>
    <col min="535" max="535" width="14.35" style="56" customWidth="1"/>
    <col min="536" max="536" width="15.1166666666667" style="56" customWidth="1"/>
    <col min="537" max="537" width="8.64166666666667" style="56" customWidth="1"/>
    <col min="538" max="538" width="12.4666666666667" style="56" customWidth="1"/>
    <col min="539" max="539" width="8.23333333333333" style="56" customWidth="1"/>
    <col min="540" max="540" width="9.46666666666667" style="56" hidden="1" customWidth="1"/>
    <col min="541" max="541" width="19.35" style="56" customWidth="1"/>
    <col min="542" max="543" width="9.46666666666667" style="56" hidden="1" customWidth="1"/>
    <col min="544" max="767" width="9.46666666666667" style="56"/>
    <col min="768" max="768" width="5.35" style="56" customWidth="1"/>
    <col min="769" max="769" width="15.35" style="56" customWidth="1"/>
    <col min="770" max="770" width="25.2333333333333" style="56" customWidth="1"/>
    <col min="771" max="772" width="9.46666666666667" style="56" hidden="1" customWidth="1"/>
    <col min="773" max="773" width="8.35" style="56" customWidth="1"/>
    <col min="774" max="783" width="9.46666666666667" style="56" hidden="1" customWidth="1"/>
    <col min="784" max="784" width="8.35" style="56" customWidth="1"/>
    <col min="785" max="785" width="4.75833333333333" style="56" customWidth="1"/>
    <col min="786" max="786" width="8.23333333333333" style="56" customWidth="1"/>
    <col min="787" max="787" width="9.64166666666667" style="56" customWidth="1"/>
    <col min="788" max="789" width="9.46666666666667" style="56" hidden="1" customWidth="1"/>
    <col min="790" max="790" width="12.875" style="56" customWidth="1"/>
    <col min="791" max="791" width="14.35" style="56" customWidth="1"/>
    <col min="792" max="792" width="15.1166666666667" style="56" customWidth="1"/>
    <col min="793" max="793" width="8.64166666666667" style="56" customWidth="1"/>
    <col min="794" max="794" width="12.4666666666667" style="56" customWidth="1"/>
    <col min="795" max="795" width="8.23333333333333" style="56" customWidth="1"/>
    <col min="796" max="796" width="9.46666666666667" style="56" hidden="1" customWidth="1"/>
    <col min="797" max="797" width="19.35" style="56" customWidth="1"/>
    <col min="798" max="799" width="9.46666666666667" style="56" hidden="1" customWidth="1"/>
    <col min="800" max="1023" width="9.46666666666667" style="56"/>
    <col min="1024" max="1024" width="5.35" style="56" customWidth="1"/>
    <col min="1025" max="1025" width="15.35" style="56" customWidth="1"/>
    <col min="1026" max="1026" width="25.2333333333333" style="56" customWidth="1"/>
    <col min="1027" max="1028" width="9.46666666666667" style="56" hidden="1" customWidth="1"/>
    <col min="1029" max="1029" width="8.35" style="56" customWidth="1"/>
    <col min="1030" max="1039" width="9.46666666666667" style="56" hidden="1" customWidth="1"/>
    <col min="1040" max="1040" width="8.35" style="56" customWidth="1"/>
    <col min="1041" max="1041" width="4.75833333333333" style="56" customWidth="1"/>
    <col min="1042" max="1042" width="8.23333333333333" style="56" customWidth="1"/>
    <col min="1043" max="1043" width="9.64166666666667" style="56" customWidth="1"/>
    <col min="1044" max="1045" width="9.46666666666667" style="56" hidden="1" customWidth="1"/>
    <col min="1046" max="1046" width="12.875" style="56" customWidth="1"/>
    <col min="1047" max="1047" width="14.35" style="56" customWidth="1"/>
    <col min="1048" max="1048" width="15.1166666666667" style="56" customWidth="1"/>
    <col min="1049" max="1049" width="8.64166666666667" style="56" customWidth="1"/>
    <col min="1050" max="1050" width="12.4666666666667" style="56" customWidth="1"/>
    <col min="1051" max="1051" width="8.23333333333333" style="56" customWidth="1"/>
    <col min="1052" max="1052" width="9.46666666666667" style="56" hidden="1" customWidth="1"/>
    <col min="1053" max="1053" width="19.35" style="56" customWidth="1"/>
    <col min="1054" max="1055" width="9.46666666666667" style="56" hidden="1" customWidth="1"/>
    <col min="1056" max="1279" width="9.46666666666667" style="56"/>
    <col min="1280" max="1280" width="5.35" style="56" customWidth="1"/>
    <col min="1281" max="1281" width="15.35" style="56" customWidth="1"/>
    <col min="1282" max="1282" width="25.2333333333333" style="56" customWidth="1"/>
    <col min="1283" max="1284" width="9.46666666666667" style="56" hidden="1" customWidth="1"/>
    <col min="1285" max="1285" width="8.35" style="56" customWidth="1"/>
    <col min="1286" max="1295" width="9.46666666666667" style="56" hidden="1" customWidth="1"/>
    <col min="1296" max="1296" width="8.35" style="56" customWidth="1"/>
    <col min="1297" max="1297" width="4.75833333333333" style="56" customWidth="1"/>
    <col min="1298" max="1298" width="8.23333333333333" style="56" customWidth="1"/>
    <col min="1299" max="1299" width="9.64166666666667" style="56" customWidth="1"/>
    <col min="1300" max="1301" width="9.46666666666667" style="56" hidden="1" customWidth="1"/>
    <col min="1302" max="1302" width="12.875" style="56" customWidth="1"/>
    <col min="1303" max="1303" width="14.35" style="56" customWidth="1"/>
    <col min="1304" max="1304" width="15.1166666666667" style="56" customWidth="1"/>
    <col min="1305" max="1305" width="8.64166666666667" style="56" customWidth="1"/>
    <col min="1306" max="1306" width="12.4666666666667" style="56" customWidth="1"/>
    <col min="1307" max="1307" width="8.23333333333333" style="56" customWidth="1"/>
    <col min="1308" max="1308" width="9.46666666666667" style="56" hidden="1" customWidth="1"/>
    <col min="1309" max="1309" width="19.35" style="56" customWidth="1"/>
    <col min="1310" max="1311" width="9.46666666666667" style="56" hidden="1" customWidth="1"/>
    <col min="1312" max="1535" width="9.46666666666667" style="56"/>
    <col min="1536" max="1536" width="5.35" style="56" customWidth="1"/>
    <col min="1537" max="1537" width="15.35" style="56" customWidth="1"/>
    <col min="1538" max="1538" width="25.2333333333333" style="56" customWidth="1"/>
    <col min="1539" max="1540" width="9.46666666666667" style="56" hidden="1" customWidth="1"/>
    <col min="1541" max="1541" width="8.35" style="56" customWidth="1"/>
    <col min="1542" max="1551" width="9.46666666666667" style="56" hidden="1" customWidth="1"/>
    <col min="1552" max="1552" width="8.35" style="56" customWidth="1"/>
    <col min="1553" max="1553" width="4.75833333333333" style="56" customWidth="1"/>
    <col min="1554" max="1554" width="8.23333333333333" style="56" customWidth="1"/>
    <col min="1555" max="1555" width="9.64166666666667" style="56" customWidth="1"/>
    <col min="1556" max="1557" width="9.46666666666667" style="56" hidden="1" customWidth="1"/>
    <col min="1558" max="1558" width="12.875" style="56" customWidth="1"/>
    <col min="1559" max="1559" width="14.35" style="56" customWidth="1"/>
    <col min="1560" max="1560" width="15.1166666666667" style="56" customWidth="1"/>
    <col min="1561" max="1561" width="8.64166666666667" style="56" customWidth="1"/>
    <col min="1562" max="1562" width="12.4666666666667" style="56" customWidth="1"/>
    <col min="1563" max="1563" width="8.23333333333333" style="56" customWidth="1"/>
    <col min="1564" max="1564" width="9.46666666666667" style="56" hidden="1" customWidth="1"/>
    <col min="1565" max="1565" width="19.35" style="56" customWidth="1"/>
    <col min="1566" max="1567" width="9.46666666666667" style="56" hidden="1" customWidth="1"/>
    <col min="1568" max="1791" width="9.46666666666667" style="56"/>
    <col min="1792" max="1792" width="5.35" style="56" customWidth="1"/>
    <col min="1793" max="1793" width="15.35" style="56" customWidth="1"/>
    <col min="1794" max="1794" width="25.2333333333333" style="56" customWidth="1"/>
    <col min="1795" max="1796" width="9.46666666666667" style="56" hidden="1" customWidth="1"/>
    <col min="1797" max="1797" width="8.35" style="56" customWidth="1"/>
    <col min="1798" max="1807" width="9.46666666666667" style="56" hidden="1" customWidth="1"/>
    <col min="1808" max="1808" width="8.35" style="56" customWidth="1"/>
    <col min="1809" max="1809" width="4.75833333333333" style="56" customWidth="1"/>
    <col min="1810" max="1810" width="8.23333333333333" style="56" customWidth="1"/>
    <col min="1811" max="1811" width="9.64166666666667" style="56" customWidth="1"/>
    <col min="1812" max="1813" width="9.46666666666667" style="56" hidden="1" customWidth="1"/>
    <col min="1814" max="1814" width="12.875" style="56" customWidth="1"/>
    <col min="1815" max="1815" width="14.35" style="56" customWidth="1"/>
    <col min="1816" max="1816" width="15.1166666666667" style="56" customWidth="1"/>
    <col min="1817" max="1817" width="8.64166666666667" style="56" customWidth="1"/>
    <col min="1818" max="1818" width="12.4666666666667" style="56" customWidth="1"/>
    <col min="1819" max="1819" width="8.23333333333333" style="56" customWidth="1"/>
    <col min="1820" max="1820" width="9.46666666666667" style="56" hidden="1" customWidth="1"/>
    <col min="1821" max="1821" width="19.35" style="56" customWidth="1"/>
    <col min="1822" max="1823" width="9.46666666666667" style="56" hidden="1" customWidth="1"/>
    <col min="1824" max="2047" width="9.46666666666667" style="56"/>
    <col min="2048" max="2048" width="5.35" style="56" customWidth="1"/>
    <col min="2049" max="2049" width="15.35" style="56" customWidth="1"/>
    <col min="2050" max="2050" width="25.2333333333333" style="56" customWidth="1"/>
    <col min="2051" max="2052" width="9.46666666666667" style="56" hidden="1" customWidth="1"/>
    <col min="2053" max="2053" width="8.35" style="56" customWidth="1"/>
    <col min="2054" max="2063" width="9.46666666666667" style="56" hidden="1" customWidth="1"/>
    <col min="2064" max="2064" width="8.35" style="56" customWidth="1"/>
    <col min="2065" max="2065" width="4.75833333333333" style="56" customWidth="1"/>
    <col min="2066" max="2066" width="8.23333333333333" style="56" customWidth="1"/>
    <col min="2067" max="2067" width="9.64166666666667" style="56" customWidth="1"/>
    <col min="2068" max="2069" width="9.46666666666667" style="56" hidden="1" customWidth="1"/>
    <col min="2070" max="2070" width="12.875" style="56" customWidth="1"/>
    <col min="2071" max="2071" width="14.35" style="56" customWidth="1"/>
    <col min="2072" max="2072" width="15.1166666666667" style="56" customWidth="1"/>
    <col min="2073" max="2073" width="8.64166666666667" style="56" customWidth="1"/>
    <col min="2074" max="2074" width="12.4666666666667" style="56" customWidth="1"/>
    <col min="2075" max="2075" width="8.23333333333333" style="56" customWidth="1"/>
    <col min="2076" max="2076" width="9.46666666666667" style="56" hidden="1" customWidth="1"/>
    <col min="2077" max="2077" width="19.35" style="56" customWidth="1"/>
    <col min="2078" max="2079" width="9.46666666666667" style="56" hidden="1" customWidth="1"/>
    <col min="2080" max="2303" width="9.46666666666667" style="56"/>
    <col min="2304" max="2304" width="5.35" style="56" customWidth="1"/>
    <col min="2305" max="2305" width="15.35" style="56" customWidth="1"/>
    <col min="2306" max="2306" width="25.2333333333333" style="56" customWidth="1"/>
    <col min="2307" max="2308" width="9.46666666666667" style="56" hidden="1" customWidth="1"/>
    <col min="2309" max="2309" width="8.35" style="56" customWidth="1"/>
    <col min="2310" max="2319" width="9.46666666666667" style="56" hidden="1" customWidth="1"/>
    <col min="2320" max="2320" width="8.35" style="56" customWidth="1"/>
    <col min="2321" max="2321" width="4.75833333333333" style="56" customWidth="1"/>
    <col min="2322" max="2322" width="8.23333333333333" style="56" customWidth="1"/>
    <col min="2323" max="2323" width="9.64166666666667" style="56" customWidth="1"/>
    <col min="2324" max="2325" width="9.46666666666667" style="56" hidden="1" customWidth="1"/>
    <col min="2326" max="2326" width="12.875" style="56" customWidth="1"/>
    <col min="2327" max="2327" width="14.35" style="56" customWidth="1"/>
    <col min="2328" max="2328" width="15.1166666666667" style="56" customWidth="1"/>
    <col min="2329" max="2329" width="8.64166666666667" style="56" customWidth="1"/>
    <col min="2330" max="2330" width="12.4666666666667" style="56" customWidth="1"/>
    <col min="2331" max="2331" width="8.23333333333333" style="56" customWidth="1"/>
    <col min="2332" max="2332" width="9.46666666666667" style="56" hidden="1" customWidth="1"/>
    <col min="2333" max="2333" width="19.35" style="56" customWidth="1"/>
    <col min="2334" max="2335" width="9.46666666666667" style="56" hidden="1" customWidth="1"/>
    <col min="2336" max="2559" width="9.46666666666667" style="56"/>
    <col min="2560" max="2560" width="5.35" style="56" customWidth="1"/>
    <col min="2561" max="2561" width="15.35" style="56" customWidth="1"/>
    <col min="2562" max="2562" width="25.2333333333333" style="56" customWidth="1"/>
    <col min="2563" max="2564" width="9.46666666666667" style="56" hidden="1" customWidth="1"/>
    <col min="2565" max="2565" width="8.35" style="56" customWidth="1"/>
    <col min="2566" max="2575" width="9.46666666666667" style="56" hidden="1" customWidth="1"/>
    <col min="2576" max="2576" width="8.35" style="56" customWidth="1"/>
    <col min="2577" max="2577" width="4.75833333333333" style="56" customWidth="1"/>
    <col min="2578" max="2578" width="8.23333333333333" style="56" customWidth="1"/>
    <col min="2579" max="2579" width="9.64166666666667" style="56" customWidth="1"/>
    <col min="2580" max="2581" width="9.46666666666667" style="56" hidden="1" customWidth="1"/>
    <col min="2582" max="2582" width="12.875" style="56" customWidth="1"/>
    <col min="2583" max="2583" width="14.35" style="56" customWidth="1"/>
    <col min="2584" max="2584" width="15.1166666666667" style="56" customWidth="1"/>
    <col min="2585" max="2585" width="8.64166666666667" style="56" customWidth="1"/>
    <col min="2586" max="2586" width="12.4666666666667" style="56" customWidth="1"/>
    <col min="2587" max="2587" width="8.23333333333333" style="56" customWidth="1"/>
    <col min="2588" max="2588" width="9.46666666666667" style="56" hidden="1" customWidth="1"/>
    <col min="2589" max="2589" width="19.35" style="56" customWidth="1"/>
    <col min="2590" max="2591" width="9.46666666666667" style="56" hidden="1" customWidth="1"/>
    <col min="2592" max="2815" width="9.46666666666667" style="56"/>
    <col min="2816" max="2816" width="5.35" style="56" customWidth="1"/>
    <col min="2817" max="2817" width="15.35" style="56" customWidth="1"/>
    <col min="2818" max="2818" width="25.2333333333333" style="56" customWidth="1"/>
    <col min="2819" max="2820" width="9.46666666666667" style="56" hidden="1" customWidth="1"/>
    <col min="2821" max="2821" width="8.35" style="56" customWidth="1"/>
    <col min="2822" max="2831" width="9.46666666666667" style="56" hidden="1" customWidth="1"/>
    <col min="2832" max="2832" width="8.35" style="56" customWidth="1"/>
    <col min="2833" max="2833" width="4.75833333333333" style="56" customWidth="1"/>
    <col min="2834" max="2834" width="8.23333333333333" style="56" customWidth="1"/>
    <col min="2835" max="2835" width="9.64166666666667" style="56" customWidth="1"/>
    <col min="2836" max="2837" width="9.46666666666667" style="56" hidden="1" customWidth="1"/>
    <col min="2838" max="2838" width="12.875" style="56" customWidth="1"/>
    <col min="2839" max="2839" width="14.35" style="56" customWidth="1"/>
    <col min="2840" max="2840" width="15.1166666666667" style="56" customWidth="1"/>
    <col min="2841" max="2841" width="8.64166666666667" style="56" customWidth="1"/>
    <col min="2842" max="2842" width="12.4666666666667" style="56" customWidth="1"/>
    <col min="2843" max="2843" width="8.23333333333333" style="56" customWidth="1"/>
    <col min="2844" max="2844" width="9.46666666666667" style="56" hidden="1" customWidth="1"/>
    <col min="2845" max="2845" width="19.35" style="56" customWidth="1"/>
    <col min="2846" max="2847" width="9.46666666666667" style="56" hidden="1" customWidth="1"/>
    <col min="2848" max="3071" width="9.46666666666667" style="56"/>
    <col min="3072" max="3072" width="5.35" style="56" customWidth="1"/>
    <col min="3073" max="3073" width="15.35" style="56" customWidth="1"/>
    <col min="3074" max="3074" width="25.2333333333333" style="56" customWidth="1"/>
    <col min="3075" max="3076" width="9.46666666666667" style="56" hidden="1" customWidth="1"/>
    <col min="3077" max="3077" width="8.35" style="56" customWidth="1"/>
    <col min="3078" max="3087" width="9.46666666666667" style="56" hidden="1" customWidth="1"/>
    <col min="3088" max="3088" width="8.35" style="56" customWidth="1"/>
    <col min="3089" max="3089" width="4.75833333333333" style="56" customWidth="1"/>
    <col min="3090" max="3090" width="8.23333333333333" style="56" customWidth="1"/>
    <col min="3091" max="3091" width="9.64166666666667" style="56" customWidth="1"/>
    <col min="3092" max="3093" width="9.46666666666667" style="56" hidden="1" customWidth="1"/>
    <col min="3094" max="3094" width="12.875" style="56" customWidth="1"/>
    <col min="3095" max="3095" width="14.35" style="56" customWidth="1"/>
    <col min="3096" max="3096" width="15.1166666666667" style="56" customWidth="1"/>
    <col min="3097" max="3097" width="8.64166666666667" style="56" customWidth="1"/>
    <col min="3098" max="3098" width="12.4666666666667" style="56" customWidth="1"/>
    <col min="3099" max="3099" width="8.23333333333333" style="56" customWidth="1"/>
    <col min="3100" max="3100" width="9.46666666666667" style="56" hidden="1" customWidth="1"/>
    <col min="3101" max="3101" width="19.35" style="56" customWidth="1"/>
    <col min="3102" max="3103" width="9.46666666666667" style="56" hidden="1" customWidth="1"/>
    <col min="3104" max="3327" width="9.46666666666667" style="56"/>
    <col min="3328" max="3328" width="5.35" style="56" customWidth="1"/>
    <col min="3329" max="3329" width="15.35" style="56" customWidth="1"/>
    <col min="3330" max="3330" width="25.2333333333333" style="56" customWidth="1"/>
    <col min="3331" max="3332" width="9.46666666666667" style="56" hidden="1" customWidth="1"/>
    <col min="3333" max="3333" width="8.35" style="56" customWidth="1"/>
    <col min="3334" max="3343" width="9.46666666666667" style="56" hidden="1" customWidth="1"/>
    <col min="3344" max="3344" width="8.35" style="56" customWidth="1"/>
    <col min="3345" max="3345" width="4.75833333333333" style="56" customWidth="1"/>
    <col min="3346" max="3346" width="8.23333333333333" style="56" customWidth="1"/>
    <col min="3347" max="3347" width="9.64166666666667" style="56" customWidth="1"/>
    <col min="3348" max="3349" width="9.46666666666667" style="56" hidden="1" customWidth="1"/>
    <col min="3350" max="3350" width="12.875" style="56" customWidth="1"/>
    <col min="3351" max="3351" width="14.35" style="56" customWidth="1"/>
    <col min="3352" max="3352" width="15.1166666666667" style="56" customWidth="1"/>
    <col min="3353" max="3353" width="8.64166666666667" style="56" customWidth="1"/>
    <col min="3354" max="3354" width="12.4666666666667" style="56" customWidth="1"/>
    <col min="3355" max="3355" width="8.23333333333333" style="56" customWidth="1"/>
    <col min="3356" max="3356" width="9.46666666666667" style="56" hidden="1" customWidth="1"/>
    <col min="3357" max="3357" width="19.35" style="56" customWidth="1"/>
    <col min="3358" max="3359" width="9.46666666666667" style="56" hidden="1" customWidth="1"/>
    <col min="3360" max="3583" width="9.46666666666667" style="56"/>
    <col min="3584" max="3584" width="5.35" style="56" customWidth="1"/>
    <col min="3585" max="3585" width="15.35" style="56" customWidth="1"/>
    <col min="3586" max="3586" width="25.2333333333333" style="56" customWidth="1"/>
    <col min="3587" max="3588" width="9.46666666666667" style="56" hidden="1" customWidth="1"/>
    <col min="3589" max="3589" width="8.35" style="56" customWidth="1"/>
    <col min="3590" max="3599" width="9.46666666666667" style="56" hidden="1" customWidth="1"/>
    <col min="3600" max="3600" width="8.35" style="56" customWidth="1"/>
    <col min="3601" max="3601" width="4.75833333333333" style="56" customWidth="1"/>
    <col min="3602" max="3602" width="8.23333333333333" style="56" customWidth="1"/>
    <col min="3603" max="3603" width="9.64166666666667" style="56" customWidth="1"/>
    <col min="3604" max="3605" width="9.46666666666667" style="56" hidden="1" customWidth="1"/>
    <col min="3606" max="3606" width="12.875" style="56" customWidth="1"/>
    <col min="3607" max="3607" width="14.35" style="56" customWidth="1"/>
    <col min="3608" max="3608" width="15.1166666666667" style="56" customWidth="1"/>
    <col min="3609" max="3609" width="8.64166666666667" style="56" customWidth="1"/>
    <col min="3610" max="3610" width="12.4666666666667" style="56" customWidth="1"/>
    <col min="3611" max="3611" width="8.23333333333333" style="56" customWidth="1"/>
    <col min="3612" max="3612" width="9.46666666666667" style="56" hidden="1" customWidth="1"/>
    <col min="3613" max="3613" width="19.35" style="56" customWidth="1"/>
    <col min="3614" max="3615" width="9.46666666666667" style="56" hidden="1" customWidth="1"/>
    <col min="3616" max="3839" width="9.46666666666667" style="56"/>
    <col min="3840" max="3840" width="5.35" style="56" customWidth="1"/>
    <col min="3841" max="3841" width="15.35" style="56" customWidth="1"/>
    <col min="3842" max="3842" width="25.2333333333333" style="56" customWidth="1"/>
    <col min="3843" max="3844" width="9.46666666666667" style="56" hidden="1" customWidth="1"/>
    <col min="3845" max="3845" width="8.35" style="56" customWidth="1"/>
    <col min="3846" max="3855" width="9.46666666666667" style="56" hidden="1" customWidth="1"/>
    <col min="3856" max="3856" width="8.35" style="56" customWidth="1"/>
    <col min="3857" max="3857" width="4.75833333333333" style="56" customWidth="1"/>
    <col min="3858" max="3858" width="8.23333333333333" style="56" customWidth="1"/>
    <col min="3859" max="3859" width="9.64166666666667" style="56" customWidth="1"/>
    <col min="3860" max="3861" width="9.46666666666667" style="56" hidden="1" customWidth="1"/>
    <col min="3862" max="3862" width="12.875" style="56" customWidth="1"/>
    <col min="3863" max="3863" width="14.35" style="56" customWidth="1"/>
    <col min="3864" max="3864" width="15.1166666666667" style="56" customWidth="1"/>
    <col min="3865" max="3865" width="8.64166666666667" style="56" customWidth="1"/>
    <col min="3866" max="3866" width="12.4666666666667" style="56" customWidth="1"/>
    <col min="3867" max="3867" width="8.23333333333333" style="56" customWidth="1"/>
    <col min="3868" max="3868" width="9.46666666666667" style="56" hidden="1" customWidth="1"/>
    <col min="3869" max="3869" width="19.35" style="56" customWidth="1"/>
    <col min="3870" max="3871" width="9.46666666666667" style="56" hidden="1" customWidth="1"/>
    <col min="3872" max="4095" width="9.46666666666667" style="56"/>
    <col min="4096" max="4096" width="5.35" style="56" customWidth="1"/>
    <col min="4097" max="4097" width="15.35" style="56" customWidth="1"/>
    <col min="4098" max="4098" width="25.2333333333333" style="56" customWidth="1"/>
    <col min="4099" max="4100" width="9.46666666666667" style="56" hidden="1" customWidth="1"/>
    <col min="4101" max="4101" width="8.35" style="56" customWidth="1"/>
    <col min="4102" max="4111" width="9.46666666666667" style="56" hidden="1" customWidth="1"/>
    <col min="4112" max="4112" width="8.35" style="56" customWidth="1"/>
    <col min="4113" max="4113" width="4.75833333333333" style="56" customWidth="1"/>
    <col min="4114" max="4114" width="8.23333333333333" style="56" customWidth="1"/>
    <col min="4115" max="4115" width="9.64166666666667" style="56" customWidth="1"/>
    <col min="4116" max="4117" width="9.46666666666667" style="56" hidden="1" customWidth="1"/>
    <col min="4118" max="4118" width="12.875" style="56" customWidth="1"/>
    <col min="4119" max="4119" width="14.35" style="56" customWidth="1"/>
    <col min="4120" max="4120" width="15.1166666666667" style="56" customWidth="1"/>
    <col min="4121" max="4121" width="8.64166666666667" style="56" customWidth="1"/>
    <col min="4122" max="4122" width="12.4666666666667" style="56" customWidth="1"/>
    <col min="4123" max="4123" width="8.23333333333333" style="56" customWidth="1"/>
    <col min="4124" max="4124" width="9.46666666666667" style="56" hidden="1" customWidth="1"/>
    <col min="4125" max="4125" width="19.35" style="56" customWidth="1"/>
    <col min="4126" max="4127" width="9.46666666666667" style="56" hidden="1" customWidth="1"/>
    <col min="4128" max="4351" width="9.46666666666667" style="56"/>
    <col min="4352" max="4352" width="5.35" style="56" customWidth="1"/>
    <col min="4353" max="4353" width="15.35" style="56" customWidth="1"/>
    <col min="4354" max="4354" width="25.2333333333333" style="56" customWidth="1"/>
    <col min="4355" max="4356" width="9.46666666666667" style="56" hidden="1" customWidth="1"/>
    <col min="4357" max="4357" width="8.35" style="56" customWidth="1"/>
    <col min="4358" max="4367" width="9.46666666666667" style="56" hidden="1" customWidth="1"/>
    <col min="4368" max="4368" width="8.35" style="56" customWidth="1"/>
    <col min="4369" max="4369" width="4.75833333333333" style="56" customWidth="1"/>
    <col min="4370" max="4370" width="8.23333333333333" style="56" customWidth="1"/>
    <col min="4371" max="4371" width="9.64166666666667" style="56" customWidth="1"/>
    <col min="4372" max="4373" width="9.46666666666667" style="56" hidden="1" customWidth="1"/>
    <col min="4374" max="4374" width="12.875" style="56" customWidth="1"/>
    <col min="4375" max="4375" width="14.35" style="56" customWidth="1"/>
    <col min="4376" max="4376" width="15.1166666666667" style="56" customWidth="1"/>
    <col min="4377" max="4377" width="8.64166666666667" style="56" customWidth="1"/>
    <col min="4378" max="4378" width="12.4666666666667" style="56" customWidth="1"/>
    <col min="4379" max="4379" width="8.23333333333333" style="56" customWidth="1"/>
    <col min="4380" max="4380" width="9.46666666666667" style="56" hidden="1" customWidth="1"/>
    <col min="4381" max="4381" width="19.35" style="56" customWidth="1"/>
    <col min="4382" max="4383" width="9.46666666666667" style="56" hidden="1" customWidth="1"/>
    <col min="4384" max="4607" width="9.46666666666667" style="56"/>
    <col min="4608" max="4608" width="5.35" style="56" customWidth="1"/>
    <col min="4609" max="4609" width="15.35" style="56" customWidth="1"/>
    <col min="4610" max="4610" width="25.2333333333333" style="56" customWidth="1"/>
    <col min="4611" max="4612" width="9.46666666666667" style="56" hidden="1" customWidth="1"/>
    <col min="4613" max="4613" width="8.35" style="56" customWidth="1"/>
    <col min="4614" max="4623" width="9.46666666666667" style="56" hidden="1" customWidth="1"/>
    <col min="4624" max="4624" width="8.35" style="56" customWidth="1"/>
    <col min="4625" max="4625" width="4.75833333333333" style="56" customWidth="1"/>
    <col min="4626" max="4626" width="8.23333333333333" style="56" customWidth="1"/>
    <col min="4627" max="4627" width="9.64166666666667" style="56" customWidth="1"/>
    <col min="4628" max="4629" width="9.46666666666667" style="56" hidden="1" customWidth="1"/>
    <col min="4630" max="4630" width="12.875" style="56" customWidth="1"/>
    <col min="4631" max="4631" width="14.35" style="56" customWidth="1"/>
    <col min="4632" max="4632" width="15.1166666666667" style="56" customWidth="1"/>
    <col min="4633" max="4633" width="8.64166666666667" style="56" customWidth="1"/>
    <col min="4634" max="4634" width="12.4666666666667" style="56" customWidth="1"/>
    <col min="4635" max="4635" width="8.23333333333333" style="56" customWidth="1"/>
    <col min="4636" max="4636" width="9.46666666666667" style="56" hidden="1" customWidth="1"/>
    <col min="4637" max="4637" width="19.35" style="56" customWidth="1"/>
    <col min="4638" max="4639" width="9.46666666666667" style="56" hidden="1" customWidth="1"/>
    <col min="4640" max="4863" width="9.46666666666667" style="56"/>
    <col min="4864" max="4864" width="5.35" style="56" customWidth="1"/>
    <col min="4865" max="4865" width="15.35" style="56" customWidth="1"/>
    <col min="4866" max="4866" width="25.2333333333333" style="56" customWidth="1"/>
    <col min="4867" max="4868" width="9.46666666666667" style="56" hidden="1" customWidth="1"/>
    <col min="4869" max="4869" width="8.35" style="56" customWidth="1"/>
    <col min="4870" max="4879" width="9.46666666666667" style="56" hidden="1" customWidth="1"/>
    <col min="4880" max="4880" width="8.35" style="56" customWidth="1"/>
    <col min="4881" max="4881" width="4.75833333333333" style="56" customWidth="1"/>
    <col min="4882" max="4882" width="8.23333333333333" style="56" customWidth="1"/>
    <col min="4883" max="4883" width="9.64166666666667" style="56" customWidth="1"/>
    <col min="4884" max="4885" width="9.46666666666667" style="56" hidden="1" customWidth="1"/>
    <col min="4886" max="4886" width="12.875" style="56" customWidth="1"/>
    <col min="4887" max="4887" width="14.35" style="56" customWidth="1"/>
    <col min="4888" max="4888" width="15.1166666666667" style="56" customWidth="1"/>
    <col min="4889" max="4889" width="8.64166666666667" style="56" customWidth="1"/>
    <col min="4890" max="4890" width="12.4666666666667" style="56" customWidth="1"/>
    <col min="4891" max="4891" width="8.23333333333333" style="56" customWidth="1"/>
    <col min="4892" max="4892" width="9.46666666666667" style="56" hidden="1" customWidth="1"/>
    <col min="4893" max="4893" width="19.35" style="56" customWidth="1"/>
    <col min="4894" max="4895" width="9.46666666666667" style="56" hidden="1" customWidth="1"/>
    <col min="4896" max="5119" width="9.46666666666667" style="56"/>
    <col min="5120" max="5120" width="5.35" style="56" customWidth="1"/>
    <col min="5121" max="5121" width="15.35" style="56" customWidth="1"/>
    <col min="5122" max="5122" width="25.2333333333333" style="56" customWidth="1"/>
    <col min="5123" max="5124" width="9.46666666666667" style="56" hidden="1" customWidth="1"/>
    <col min="5125" max="5125" width="8.35" style="56" customWidth="1"/>
    <col min="5126" max="5135" width="9.46666666666667" style="56" hidden="1" customWidth="1"/>
    <col min="5136" max="5136" width="8.35" style="56" customWidth="1"/>
    <col min="5137" max="5137" width="4.75833333333333" style="56" customWidth="1"/>
    <col min="5138" max="5138" width="8.23333333333333" style="56" customWidth="1"/>
    <col min="5139" max="5139" width="9.64166666666667" style="56" customWidth="1"/>
    <col min="5140" max="5141" width="9.46666666666667" style="56" hidden="1" customWidth="1"/>
    <col min="5142" max="5142" width="12.875" style="56" customWidth="1"/>
    <col min="5143" max="5143" width="14.35" style="56" customWidth="1"/>
    <col min="5144" max="5144" width="15.1166666666667" style="56" customWidth="1"/>
    <col min="5145" max="5145" width="8.64166666666667" style="56" customWidth="1"/>
    <col min="5146" max="5146" width="12.4666666666667" style="56" customWidth="1"/>
    <col min="5147" max="5147" width="8.23333333333333" style="56" customWidth="1"/>
    <col min="5148" max="5148" width="9.46666666666667" style="56" hidden="1" customWidth="1"/>
    <col min="5149" max="5149" width="19.35" style="56" customWidth="1"/>
    <col min="5150" max="5151" width="9.46666666666667" style="56" hidden="1" customWidth="1"/>
    <col min="5152" max="5375" width="9.46666666666667" style="56"/>
    <col min="5376" max="5376" width="5.35" style="56" customWidth="1"/>
    <col min="5377" max="5377" width="15.35" style="56" customWidth="1"/>
    <col min="5378" max="5378" width="25.2333333333333" style="56" customWidth="1"/>
    <col min="5379" max="5380" width="9.46666666666667" style="56" hidden="1" customWidth="1"/>
    <col min="5381" max="5381" width="8.35" style="56" customWidth="1"/>
    <col min="5382" max="5391" width="9.46666666666667" style="56" hidden="1" customWidth="1"/>
    <col min="5392" max="5392" width="8.35" style="56" customWidth="1"/>
    <col min="5393" max="5393" width="4.75833333333333" style="56" customWidth="1"/>
    <col min="5394" max="5394" width="8.23333333333333" style="56" customWidth="1"/>
    <col min="5395" max="5395" width="9.64166666666667" style="56" customWidth="1"/>
    <col min="5396" max="5397" width="9.46666666666667" style="56" hidden="1" customWidth="1"/>
    <col min="5398" max="5398" width="12.875" style="56" customWidth="1"/>
    <col min="5399" max="5399" width="14.35" style="56" customWidth="1"/>
    <col min="5400" max="5400" width="15.1166666666667" style="56" customWidth="1"/>
    <col min="5401" max="5401" width="8.64166666666667" style="56" customWidth="1"/>
    <col min="5402" max="5402" width="12.4666666666667" style="56" customWidth="1"/>
    <col min="5403" max="5403" width="8.23333333333333" style="56" customWidth="1"/>
    <col min="5404" max="5404" width="9.46666666666667" style="56" hidden="1" customWidth="1"/>
    <col min="5405" max="5405" width="19.35" style="56" customWidth="1"/>
    <col min="5406" max="5407" width="9.46666666666667" style="56" hidden="1" customWidth="1"/>
    <col min="5408" max="5631" width="9.46666666666667" style="56"/>
    <col min="5632" max="5632" width="5.35" style="56" customWidth="1"/>
    <col min="5633" max="5633" width="15.35" style="56" customWidth="1"/>
    <col min="5634" max="5634" width="25.2333333333333" style="56" customWidth="1"/>
    <col min="5635" max="5636" width="9.46666666666667" style="56" hidden="1" customWidth="1"/>
    <col min="5637" max="5637" width="8.35" style="56" customWidth="1"/>
    <col min="5638" max="5647" width="9.46666666666667" style="56" hidden="1" customWidth="1"/>
    <col min="5648" max="5648" width="8.35" style="56" customWidth="1"/>
    <col min="5649" max="5649" width="4.75833333333333" style="56" customWidth="1"/>
    <col min="5650" max="5650" width="8.23333333333333" style="56" customWidth="1"/>
    <col min="5651" max="5651" width="9.64166666666667" style="56" customWidth="1"/>
    <col min="5652" max="5653" width="9.46666666666667" style="56" hidden="1" customWidth="1"/>
    <col min="5654" max="5654" width="12.875" style="56" customWidth="1"/>
    <col min="5655" max="5655" width="14.35" style="56" customWidth="1"/>
    <col min="5656" max="5656" width="15.1166666666667" style="56" customWidth="1"/>
    <col min="5657" max="5657" width="8.64166666666667" style="56" customWidth="1"/>
    <col min="5658" max="5658" width="12.4666666666667" style="56" customWidth="1"/>
    <col min="5659" max="5659" width="8.23333333333333" style="56" customWidth="1"/>
    <col min="5660" max="5660" width="9.46666666666667" style="56" hidden="1" customWidth="1"/>
    <col min="5661" max="5661" width="19.35" style="56" customWidth="1"/>
    <col min="5662" max="5663" width="9.46666666666667" style="56" hidden="1" customWidth="1"/>
    <col min="5664" max="5887" width="9.46666666666667" style="56"/>
    <col min="5888" max="5888" width="5.35" style="56" customWidth="1"/>
    <col min="5889" max="5889" width="15.35" style="56" customWidth="1"/>
    <col min="5890" max="5890" width="25.2333333333333" style="56" customWidth="1"/>
    <col min="5891" max="5892" width="9.46666666666667" style="56" hidden="1" customWidth="1"/>
    <col min="5893" max="5893" width="8.35" style="56" customWidth="1"/>
    <col min="5894" max="5903" width="9.46666666666667" style="56" hidden="1" customWidth="1"/>
    <col min="5904" max="5904" width="8.35" style="56" customWidth="1"/>
    <col min="5905" max="5905" width="4.75833333333333" style="56" customWidth="1"/>
    <col min="5906" max="5906" width="8.23333333333333" style="56" customWidth="1"/>
    <col min="5907" max="5907" width="9.64166666666667" style="56" customWidth="1"/>
    <col min="5908" max="5909" width="9.46666666666667" style="56" hidden="1" customWidth="1"/>
    <col min="5910" max="5910" width="12.875" style="56" customWidth="1"/>
    <col min="5911" max="5911" width="14.35" style="56" customWidth="1"/>
    <col min="5912" max="5912" width="15.1166666666667" style="56" customWidth="1"/>
    <col min="5913" max="5913" width="8.64166666666667" style="56" customWidth="1"/>
    <col min="5914" max="5914" width="12.4666666666667" style="56" customWidth="1"/>
    <col min="5915" max="5915" width="8.23333333333333" style="56" customWidth="1"/>
    <col min="5916" max="5916" width="9.46666666666667" style="56" hidden="1" customWidth="1"/>
    <col min="5917" max="5917" width="19.35" style="56" customWidth="1"/>
    <col min="5918" max="5919" width="9.46666666666667" style="56" hidden="1" customWidth="1"/>
    <col min="5920" max="6143" width="9.46666666666667" style="56"/>
    <col min="6144" max="6144" width="5.35" style="56" customWidth="1"/>
    <col min="6145" max="6145" width="15.35" style="56" customWidth="1"/>
    <col min="6146" max="6146" width="25.2333333333333" style="56" customWidth="1"/>
    <col min="6147" max="6148" width="9.46666666666667" style="56" hidden="1" customWidth="1"/>
    <col min="6149" max="6149" width="8.35" style="56" customWidth="1"/>
    <col min="6150" max="6159" width="9.46666666666667" style="56" hidden="1" customWidth="1"/>
    <col min="6160" max="6160" width="8.35" style="56" customWidth="1"/>
    <col min="6161" max="6161" width="4.75833333333333" style="56" customWidth="1"/>
    <col min="6162" max="6162" width="8.23333333333333" style="56" customWidth="1"/>
    <col min="6163" max="6163" width="9.64166666666667" style="56" customWidth="1"/>
    <col min="6164" max="6165" width="9.46666666666667" style="56" hidden="1" customWidth="1"/>
    <col min="6166" max="6166" width="12.875" style="56" customWidth="1"/>
    <col min="6167" max="6167" width="14.35" style="56" customWidth="1"/>
    <col min="6168" max="6168" width="15.1166666666667" style="56" customWidth="1"/>
    <col min="6169" max="6169" width="8.64166666666667" style="56" customWidth="1"/>
    <col min="6170" max="6170" width="12.4666666666667" style="56" customWidth="1"/>
    <col min="6171" max="6171" width="8.23333333333333" style="56" customWidth="1"/>
    <col min="6172" max="6172" width="9.46666666666667" style="56" hidden="1" customWidth="1"/>
    <col min="6173" max="6173" width="19.35" style="56" customWidth="1"/>
    <col min="6174" max="6175" width="9.46666666666667" style="56" hidden="1" customWidth="1"/>
    <col min="6176" max="6399" width="9.46666666666667" style="56"/>
    <col min="6400" max="6400" width="5.35" style="56" customWidth="1"/>
    <col min="6401" max="6401" width="15.35" style="56" customWidth="1"/>
    <col min="6402" max="6402" width="25.2333333333333" style="56" customWidth="1"/>
    <col min="6403" max="6404" width="9.46666666666667" style="56" hidden="1" customWidth="1"/>
    <col min="6405" max="6405" width="8.35" style="56" customWidth="1"/>
    <col min="6406" max="6415" width="9.46666666666667" style="56" hidden="1" customWidth="1"/>
    <col min="6416" max="6416" width="8.35" style="56" customWidth="1"/>
    <col min="6417" max="6417" width="4.75833333333333" style="56" customWidth="1"/>
    <col min="6418" max="6418" width="8.23333333333333" style="56" customWidth="1"/>
    <col min="6419" max="6419" width="9.64166666666667" style="56" customWidth="1"/>
    <col min="6420" max="6421" width="9.46666666666667" style="56" hidden="1" customWidth="1"/>
    <col min="6422" max="6422" width="12.875" style="56" customWidth="1"/>
    <col min="6423" max="6423" width="14.35" style="56" customWidth="1"/>
    <col min="6424" max="6424" width="15.1166666666667" style="56" customWidth="1"/>
    <col min="6425" max="6425" width="8.64166666666667" style="56" customWidth="1"/>
    <col min="6426" max="6426" width="12.4666666666667" style="56" customWidth="1"/>
    <col min="6427" max="6427" width="8.23333333333333" style="56" customWidth="1"/>
    <col min="6428" max="6428" width="9.46666666666667" style="56" hidden="1" customWidth="1"/>
    <col min="6429" max="6429" width="19.35" style="56" customWidth="1"/>
    <col min="6430" max="6431" width="9.46666666666667" style="56" hidden="1" customWidth="1"/>
    <col min="6432" max="6655" width="9.46666666666667" style="56"/>
    <col min="6656" max="6656" width="5.35" style="56" customWidth="1"/>
    <col min="6657" max="6657" width="15.35" style="56" customWidth="1"/>
    <col min="6658" max="6658" width="25.2333333333333" style="56" customWidth="1"/>
    <col min="6659" max="6660" width="9.46666666666667" style="56" hidden="1" customWidth="1"/>
    <col min="6661" max="6661" width="8.35" style="56" customWidth="1"/>
    <col min="6662" max="6671" width="9.46666666666667" style="56" hidden="1" customWidth="1"/>
    <col min="6672" max="6672" width="8.35" style="56" customWidth="1"/>
    <col min="6673" max="6673" width="4.75833333333333" style="56" customWidth="1"/>
    <col min="6674" max="6674" width="8.23333333333333" style="56" customWidth="1"/>
    <col min="6675" max="6675" width="9.64166666666667" style="56" customWidth="1"/>
    <col min="6676" max="6677" width="9.46666666666667" style="56" hidden="1" customWidth="1"/>
    <col min="6678" max="6678" width="12.875" style="56" customWidth="1"/>
    <col min="6679" max="6679" width="14.35" style="56" customWidth="1"/>
    <col min="6680" max="6680" width="15.1166666666667" style="56" customWidth="1"/>
    <col min="6681" max="6681" width="8.64166666666667" style="56" customWidth="1"/>
    <col min="6682" max="6682" width="12.4666666666667" style="56" customWidth="1"/>
    <col min="6683" max="6683" width="8.23333333333333" style="56" customWidth="1"/>
    <col min="6684" max="6684" width="9.46666666666667" style="56" hidden="1" customWidth="1"/>
    <col min="6685" max="6685" width="19.35" style="56" customWidth="1"/>
    <col min="6686" max="6687" width="9.46666666666667" style="56" hidden="1" customWidth="1"/>
    <col min="6688" max="6911" width="9.46666666666667" style="56"/>
    <col min="6912" max="6912" width="5.35" style="56" customWidth="1"/>
    <col min="6913" max="6913" width="15.35" style="56" customWidth="1"/>
    <col min="6914" max="6914" width="25.2333333333333" style="56" customWidth="1"/>
    <col min="6915" max="6916" width="9.46666666666667" style="56" hidden="1" customWidth="1"/>
    <col min="6917" max="6917" width="8.35" style="56" customWidth="1"/>
    <col min="6918" max="6927" width="9.46666666666667" style="56" hidden="1" customWidth="1"/>
    <col min="6928" max="6928" width="8.35" style="56" customWidth="1"/>
    <col min="6929" max="6929" width="4.75833333333333" style="56" customWidth="1"/>
    <col min="6930" max="6930" width="8.23333333333333" style="56" customWidth="1"/>
    <col min="6931" max="6931" width="9.64166666666667" style="56" customWidth="1"/>
    <col min="6932" max="6933" width="9.46666666666667" style="56" hidden="1" customWidth="1"/>
    <col min="6934" max="6934" width="12.875" style="56" customWidth="1"/>
    <col min="6935" max="6935" width="14.35" style="56" customWidth="1"/>
    <col min="6936" max="6936" width="15.1166666666667" style="56" customWidth="1"/>
    <col min="6937" max="6937" width="8.64166666666667" style="56" customWidth="1"/>
    <col min="6938" max="6938" width="12.4666666666667" style="56" customWidth="1"/>
    <col min="6939" max="6939" width="8.23333333333333" style="56" customWidth="1"/>
    <col min="6940" max="6940" width="9.46666666666667" style="56" hidden="1" customWidth="1"/>
    <col min="6941" max="6941" width="19.35" style="56" customWidth="1"/>
    <col min="6942" max="6943" width="9.46666666666667" style="56" hidden="1" customWidth="1"/>
    <col min="6944" max="7167" width="9.46666666666667" style="56"/>
    <col min="7168" max="7168" width="5.35" style="56" customWidth="1"/>
    <col min="7169" max="7169" width="15.35" style="56" customWidth="1"/>
    <col min="7170" max="7170" width="25.2333333333333" style="56" customWidth="1"/>
    <col min="7171" max="7172" width="9.46666666666667" style="56" hidden="1" customWidth="1"/>
    <col min="7173" max="7173" width="8.35" style="56" customWidth="1"/>
    <col min="7174" max="7183" width="9.46666666666667" style="56" hidden="1" customWidth="1"/>
    <col min="7184" max="7184" width="8.35" style="56" customWidth="1"/>
    <col min="7185" max="7185" width="4.75833333333333" style="56" customWidth="1"/>
    <col min="7186" max="7186" width="8.23333333333333" style="56" customWidth="1"/>
    <col min="7187" max="7187" width="9.64166666666667" style="56" customWidth="1"/>
    <col min="7188" max="7189" width="9.46666666666667" style="56" hidden="1" customWidth="1"/>
    <col min="7190" max="7190" width="12.875" style="56" customWidth="1"/>
    <col min="7191" max="7191" width="14.35" style="56" customWidth="1"/>
    <col min="7192" max="7192" width="15.1166666666667" style="56" customWidth="1"/>
    <col min="7193" max="7193" width="8.64166666666667" style="56" customWidth="1"/>
    <col min="7194" max="7194" width="12.4666666666667" style="56" customWidth="1"/>
    <col min="7195" max="7195" width="8.23333333333333" style="56" customWidth="1"/>
    <col min="7196" max="7196" width="9.46666666666667" style="56" hidden="1" customWidth="1"/>
    <col min="7197" max="7197" width="19.35" style="56" customWidth="1"/>
    <col min="7198" max="7199" width="9.46666666666667" style="56" hidden="1" customWidth="1"/>
    <col min="7200" max="7423" width="9.46666666666667" style="56"/>
    <col min="7424" max="7424" width="5.35" style="56" customWidth="1"/>
    <col min="7425" max="7425" width="15.35" style="56" customWidth="1"/>
    <col min="7426" max="7426" width="25.2333333333333" style="56" customWidth="1"/>
    <col min="7427" max="7428" width="9.46666666666667" style="56" hidden="1" customWidth="1"/>
    <col min="7429" max="7429" width="8.35" style="56" customWidth="1"/>
    <col min="7430" max="7439" width="9.46666666666667" style="56" hidden="1" customWidth="1"/>
    <col min="7440" max="7440" width="8.35" style="56" customWidth="1"/>
    <col min="7441" max="7441" width="4.75833333333333" style="56" customWidth="1"/>
    <col min="7442" max="7442" width="8.23333333333333" style="56" customWidth="1"/>
    <col min="7443" max="7443" width="9.64166666666667" style="56" customWidth="1"/>
    <col min="7444" max="7445" width="9.46666666666667" style="56" hidden="1" customWidth="1"/>
    <col min="7446" max="7446" width="12.875" style="56" customWidth="1"/>
    <col min="7447" max="7447" width="14.35" style="56" customWidth="1"/>
    <col min="7448" max="7448" width="15.1166666666667" style="56" customWidth="1"/>
    <col min="7449" max="7449" width="8.64166666666667" style="56" customWidth="1"/>
    <col min="7450" max="7450" width="12.4666666666667" style="56" customWidth="1"/>
    <col min="7451" max="7451" width="8.23333333333333" style="56" customWidth="1"/>
    <col min="7452" max="7452" width="9.46666666666667" style="56" hidden="1" customWidth="1"/>
    <col min="7453" max="7453" width="19.35" style="56" customWidth="1"/>
    <col min="7454" max="7455" width="9.46666666666667" style="56" hidden="1" customWidth="1"/>
    <col min="7456" max="7679" width="9.46666666666667" style="56"/>
    <col min="7680" max="7680" width="5.35" style="56" customWidth="1"/>
    <col min="7681" max="7681" width="15.35" style="56" customWidth="1"/>
    <col min="7682" max="7682" width="25.2333333333333" style="56" customWidth="1"/>
    <col min="7683" max="7684" width="9.46666666666667" style="56" hidden="1" customWidth="1"/>
    <col min="7685" max="7685" width="8.35" style="56" customWidth="1"/>
    <col min="7686" max="7695" width="9.46666666666667" style="56" hidden="1" customWidth="1"/>
    <col min="7696" max="7696" width="8.35" style="56" customWidth="1"/>
    <col min="7697" max="7697" width="4.75833333333333" style="56" customWidth="1"/>
    <col min="7698" max="7698" width="8.23333333333333" style="56" customWidth="1"/>
    <col min="7699" max="7699" width="9.64166666666667" style="56" customWidth="1"/>
    <col min="7700" max="7701" width="9.46666666666667" style="56" hidden="1" customWidth="1"/>
    <col min="7702" max="7702" width="12.875" style="56" customWidth="1"/>
    <col min="7703" max="7703" width="14.35" style="56" customWidth="1"/>
    <col min="7704" max="7704" width="15.1166666666667" style="56" customWidth="1"/>
    <col min="7705" max="7705" width="8.64166666666667" style="56" customWidth="1"/>
    <col min="7706" max="7706" width="12.4666666666667" style="56" customWidth="1"/>
    <col min="7707" max="7707" width="8.23333333333333" style="56" customWidth="1"/>
    <col min="7708" max="7708" width="9.46666666666667" style="56" hidden="1" customWidth="1"/>
    <col min="7709" max="7709" width="19.35" style="56" customWidth="1"/>
    <col min="7710" max="7711" width="9.46666666666667" style="56" hidden="1" customWidth="1"/>
    <col min="7712" max="7935" width="9.46666666666667" style="56"/>
    <col min="7936" max="7936" width="5.35" style="56" customWidth="1"/>
    <col min="7937" max="7937" width="15.35" style="56" customWidth="1"/>
    <col min="7938" max="7938" width="25.2333333333333" style="56" customWidth="1"/>
    <col min="7939" max="7940" width="9.46666666666667" style="56" hidden="1" customWidth="1"/>
    <col min="7941" max="7941" width="8.35" style="56" customWidth="1"/>
    <col min="7942" max="7951" width="9.46666666666667" style="56" hidden="1" customWidth="1"/>
    <col min="7952" max="7952" width="8.35" style="56" customWidth="1"/>
    <col min="7953" max="7953" width="4.75833333333333" style="56" customWidth="1"/>
    <col min="7954" max="7954" width="8.23333333333333" style="56" customWidth="1"/>
    <col min="7955" max="7955" width="9.64166666666667" style="56" customWidth="1"/>
    <col min="7956" max="7957" width="9.46666666666667" style="56" hidden="1" customWidth="1"/>
    <col min="7958" max="7958" width="12.875" style="56" customWidth="1"/>
    <col min="7959" max="7959" width="14.35" style="56" customWidth="1"/>
    <col min="7960" max="7960" width="15.1166666666667" style="56" customWidth="1"/>
    <col min="7961" max="7961" width="8.64166666666667" style="56" customWidth="1"/>
    <col min="7962" max="7962" width="12.4666666666667" style="56" customWidth="1"/>
    <col min="7963" max="7963" width="8.23333333333333" style="56" customWidth="1"/>
    <col min="7964" max="7964" width="9.46666666666667" style="56" hidden="1" customWidth="1"/>
    <col min="7965" max="7965" width="19.35" style="56" customWidth="1"/>
    <col min="7966" max="7967" width="9.46666666666667" style="56" hidden="1" customWidth="1"/>
    <col min="7968" max="8191" width="9.46666666666667" style="56"/>
    <col min="8192" max="8192" width="5.35" style="56" customWidth="1"/>
    <col min="8193" max="8193" width="15.35" style="56" customWidth="1"/>
    <col min="8194" max="8194" width="25.2333333333333" style="56" customWidth="1"/>
    <col min="8195" max="8196" width="9.46666666666667" style="56" hidden="1" customWidth="1"/>
    <col min="8197" max="8197" width="8.35" style="56" customWidth="1"/>
    <col min="8198" max="8207" width="9.46666666666667" style="56" hidden="1" customWidth="1"/>
    <col min="8208" max="8208" width="8.35" style="56" customWidth="1"/>
    <col min="8209" max="8209" width="4.75833333333333" style="56" customWidth="1"/>
    <col min="8210" max="8210" width="8.23333333333333" style="56" customWidth="1"/>
    <col min="8211" max="8211" width="9.64166666666667" style="56" customWidth="1"/>
    <col min="8212" max="8213" width="9.46666666666667" style="56" hidden="1" customWidth="1"/>
    <col min="8214" max="8214" width="12.875" style="56" customWidth="1"/>
    <col min="8215" max="8215" width="14.35" style="56" customWidth="1"/>
    <col min="8216" max="8216" width="15.1166666666667" style="56" customWidth="1"/>
    <col min="8217" max="8217" width="8.64166666666667" style="56" customWidth="1"/>
    <col min="8218" max="8218" width="12.4666666666667" style="56" customWidth="1"/>
    <col min="8219" max="8219" width="8.23333333333333" style="56" customWidth="1"/>
    <col min="8220" max="8220" width="9.46666666666667" style="56" hidden="1" customWidth="1"/>
    <col min="8221" max="8221" width="19.35" style="56" customWidth="1"/>
    <col min="8222" max="8223" width="9.46666666666667" style="56" hidden="1" customWidth="1"/>
    <col min="8224" max="8447" width="9.46666666666667" style="56"/>
    <col min="8448" max="8448" width="5.35" style="56" customWidth="1"/>
    <col min="8449" max="8449" width="15.35" style="56" customWidth="1"/>
    <col min="8450" max="8450" width="25.2333333333333" style="56" customWidth="1"/>
    <col min="8451" max="8452" width="9.46666666666667" style="56" hidden="1" customWidth="1"/>
    <col min="8453" max="8453" width="8.35" style="56" customWidth="1"/>
    <col min="8454" max="8463" width="9.46666666666667" style="56" hidden="1" customWidth="1"/>
    <col min="8464" max="8464" width="8.35" style="56" customWidth="1"/>
    <col min="8465" max="8465" width="4.75833333333333" style="56" customWidth="1"/>
    <col min="8466" max="8466" width="8.23333333333333" style="56" customWidth="1"/>
    <col min="8467" max="8467" width="9.64166666666667" style="56" customWidth="1"/>
    <col min="8468" max="8469" width="9.46666666666667" style="56" hidden="1" customWidth="1"/>
    <col min="8470" max="8470" width="12.875" style="56" customWidth="1"/>
    <col min="8471" max="8471" width="14.35" style="56" customWidth="1"/>
    <col min="8472" max="8472" width="15.1166666666667" style="56" customWidth="1"/>
    <col min="8473" max="8473" width="8.64166666666667" style="56" customWidth="1"/>
    <col min="8474" max="8474" width="12.4666666666667" style="56" customWidth="1"/>
    <col min="8475" max="8475" width="8.23333333333333" style="56" customWidth="1"/>
    <col min="8476" max="8476" width="9.46666666666667" style="56" hidden="1" customWidth="1"/>
    <col min="8477" max="8477" width="19.35" style="56" customWidth="1"/>
    <col min="8478" max="8479" width="9.46666666666667" style="56" hidden="1" customWidth="1"/>
    <col min="8480" max="8703" width="9.46666666666667" style="56"/>
    <col min="8704" max="8704" width="5.35" style="56" customWidth="1"/>
    <col min="8705" max="8705" width="15.35" style="56" customWidth="1"/>
    <col min="8706" max="8706" width="25.2333333333333" style="56" customWidth="1"/>
    <col min="8707" max="8708" width="9.46666666666667" style="56" hidden="1" customWidth="1"/>
    <col min="8709" max="8709" width="8.35" style="56" customWidth="1"/>
    <col min="8710" max="8719" width="9.46666666666667" style="56" hidden="1" customWidth="1"/>
    <col min="8720" max="8720" width="8.35" style="56" customWidth="1"/>
    <col min="8721" max="8721" width="4.75833333333333" style="56" customWidth="1"/>
    <col min="8722" max="8722" width="8.23333333333333" style="56" customWidth="1"/>
    <col min="8723" max="8723" width="9.64166666666667" style="56" customWidth="1"/>
    <col min="8724" max="8725" width="9.46666666666667" style="56" hidden="1" customWidth="1"/>
    <col min="8726" max="8726" width="12.875" style="56" customWidth="1"/>
    <col min="8727" max="8727" width="14.35" style="56" customWidth="1"/>
    <col min="8728" max="8728" width="15.1166666666667" style="56" customWidth="1"/>
    <col min="8729" max="8729" width="8.64166666666667" style="56" customWidth="1"/>
    <col min="8730" max="8730" width="12.4666666666667" style="56" customWidth="1"/>
    <col min="8731" max="8731" width="8.23333333333333" style="56" customWidth="1"/>
    <col min="8732" max="8732" width="9.46666666666667" style="56" hidden="1" customWidth="1"/>
    <col min="8733" max="8733" width="19.35" style="56" customWidth="1"/>
    <col min="8734" max="8735" width="9.46666666666667" style="56" hidden="1" customWidth="1"/>
    <col min="8736" max="8959" width="9.46666666666667" style="56"/>
    <col min="8960" max="8960" width="5.35" style="56" customWidth="1"/>
    <col min="8961" max="8961" width="15.35" style="56" customWidth="1"/>
    <col min="8962" max="8962" width="25.2333333333333" style="56" customWidth="1"/>
    <col min="8963" max="8964" width="9.46666666666667" style="56" hidden="1" customWidth="1"/>
    <col min="8965" max="8965" width="8.35" style="56" customWidth="1"/>
    <col min="8966" max="8975" width="9.46666666666667" style="56" hidden="1" customWidth="1"/>
    <col min="8976" max="8976" width="8.35" style="56" customWidth="1"/>
    <col min="8977" max="8977" width="4.75833333333333" style="56" customWidth="1"/>
    <col min="8978" max="8978" width="8.23333333333333" style="56" customWidth="1"/>
    <col min="8979" max="8979" width="9.64166666666667" style="56" customWidth="1"/>
    <col min="8980" max="8981" width="9.46666666666667" style="56" hidden="1" customWidth="1"/>
    <col min="8982" max="8982" width="12.875" style="56" customWidth="1"/>
    <col min="8983" max="8983" width="14.35" style="56" customWidth="1"/>
    <col min="8984" max="8984" width="15.1166666666667" style="56" customWidth="1"/>
    <col min="8985" max="8985" width="8.64166666666667" style="56" customWidth="1"/>
    <col min="8986" max="8986" width="12.4666666666667" style="56" customWidth="1"/>
    <col min="8987" max="8987" width="8.23333333333333" style="56" customWidth="1"/>
    <col min="8988" max="8988" width="9.46666666666667" style="56" hidden="1" customWidth="1"/>
    <col min="8989" max="8989" width="19.35" style="56" customWidth="1"/>
    <col min="8990" max="8991" width="9.46666666666667" style="56" hidden="1" customWidth="1"/>
    <col min="8992" max="9215" width="9.46666666666667" style="56"/>
    <col min="9216" max="9216" width="5.35" style="56" customWidth="1"/>
    <col min="9217" max="9217" width="15.35" style="56" customWidth="1"/>
    <col min="9218" max="9218" width="25.2333333333333" style="56" customWidth="1"/>
    <col min="9219" max="9220" width="9.46666666666667" style="56" hidden="1" customWidth="1"/>
    <col min="9221" max="9221" width="8.35" style="56" customWidth="1"/>
    <col min="9222" max="9231" width="9.46666666666667" style="56" hidden="1" customWidth="1"/>
    <col min="9232" max="9232" width="8.35" style="56" customWidth="1"/>
    <col min="9233" max="9233" width="4.75833333333333" style="56" customWidth="1"/>
    <col min="9234" max="9234" width="8.23333333333333" style="56" customWidth="1"/>
    <col min="9235" max="9235" width="9.64166666666667" style="56" customWidth="1"/>
    <col min="9236" max="9237" width="9.46666666666667" style="56" hidden="1" customWidth="1"/>
    <col min="9238" max="9238" width="12.875" style="56" customWidth="1"/>
    <col min="9239" max="9239" width="14.35" style="56" customWidth="1"/>
    <col min="9240" max="9240" width="15.1166666666667" style="56" customWidth="1"/>
    <col min="9241" max="9241" width="8.64166666666667" style="56" customWidth="1"/>
    <col min="9242" max="9242" width="12.4666666666667" style="56" customWidth="1"/>
    <col min="9243" max="9243" width="8.23333333333333" style="56" customWidth="1"/>
    <col min="9244" max="9244" width="9.46666666666667" style="56" hidden="1" customWidth="1"/>
    <col min="9245" max="9245" width="19.35" style="56" customWidth="1"/>
    <col min="9246" max="9247" width="9.46666666666667" style="56" hidden="1" customWidth="1"/>
    <col min="9248" max="9471" width="9.46666666666667" style="56"/>
    <col min="9472" max="9472" width="5.35" style="56" customWidth="1"/>
    <col min="9473" max="9473" width="15.35" style="56" customWidth="1"/>
    <col min="9474" max="9474" width="25.2333333333333" style="56" customWidth="1"/>
    <col min="9475" max="9476" width="9.46666666666667" style="56" hidden="1" customWidth="1"/>
    <col min="9477" max="9477" width="8.35" style="56" customWidth="1"/>
    <col min="9478" max="9487" width="9.46666666666667" style="56" hidden="1" customWidth="1"/>
    <col min="9488" max="9488" width="8.35" style="56" customWidth="1"/>
    <col min="9489" max="9489" width="4.75833333333333" style="56" customWidth="1"/>
    <col min="9490" max="9490" width="8.23333333333333" style="56" customWidth="1"/>
    <col min="9491" max="9491" width="9.64166666666667" style="56" customWidth="1"/>
    <col min="9492" max="9493" width="9.46666666666667" style="56" hidden="1" customWidth="1"/>
    <col min="9494" max="9494" width="12.875" style="56" customWidth="1"/>
    <col min="9495" max="9495" width="14.35" style="56" customWidth="1"/>
    <col min="9496" max="9496" width="15.1166666666667" style="56" customWidth="1"/>
    <col min="9497" max="9497" width="8.64166666666667" style="56" customWidth="1"/>
    <col min="9498" max="9498" width="12.4666666666667" style="56" customWidth="1"/>
    <col min="9499" max="9499" width="8.23333333333333" style="56" customWidth="1"/>
    <col min="9500" max="9500" width="9.46666666666667" style="56" hidden="1" customWidth="1"/>
    <col min="9501" max="9501" width="19.35" style="56" customWidth="1"/>
    <col min="9502" max="9503" width="9.46666666666667" style="56" hidden="1" customWidth="1"/>
    <col min="9504" max="9727" width="9.46666666666667" style="56"/>
    <col min="9728" max="9728" width="5.35" style="56" customWidth="1"/>
    <col min="9729" max="9729" width="15.35" style="56" customWidth="1"/>
    <col min="9730" max="9730" width="25.2333333333333" style="56" customWidth="1"/>
    <col min="9731" max="9732" width="9.46666666666667" style="56" hidden="1" customWidth="1"/>
    <col min="9733" max="9733" width="8.35" style="56" customWidth="1"/>
    <col min="9734" max="9743" width="9.46666666666667" style="56" hidden="1" customWidth="1"/>
    <col min="9744" max="9744" width="8.35" style="56" customWidth="1"/>
    <col min="9745" max="9745" width="4.75833333333333" style="56" customWidth="1"/>
    <col min="9746" max="9746" width="8.23333333333333" style="56" customWidth="1"/>
    <col min="9747" max="9747" width="9.64166666666667" style="56" customWidth="1"/>
    <col min="9748" max="9749" width="9.46666666666667" style="56" hidden="1" customWidth="1"/>
    <col min="9750" max="9750" width="12.875" style="56" customWidth="1"/>
    <col min="9751" max="9751" width="14.35" style="56" customWidth="1"/>
    <col min="9752" max="9752" width="15.1166666666667" style="56" customWidth="1"/>
    <col min="9753" max="9753" width="8.64166666666667" style="56" customWidth="1"/>
    <col min="9754" max="9754" width="12.4666666666667" style="56" customWidth="1"/>
    <col min="9755" max="9755" width="8.23333333333333" style="56" customWidth="1"/>
    <col min="9756" max="9756" width="9.46666666666667" style="56" hidden="1" customWidth="1"/>
    <col min="9757" max="9757" width="19.35" style="56" customWidth="1"/>
    <col min="9758" max="9759" width="9.46666666666667" style="56" hidden="1" customWidth="1"/>
    <col min="9760" max="9983" width="9.46666666666667" style="56"/>
    <col min="9984" max="9984" width="5.35" style="56" customWidth="1"/>
    <col min="9985" max="9985" width="15.35" style="56" customWidth="1"/>
    <col min="9986" max="9986" width="25.2333333333333" style="56" customWidth="1"/>
    <col min="9987" max="9988" width="9.46666666666667" style="56" hidden="1" customWidth="1"/>
    <col min="9989" max="9989" width="8.35" style="56" customWidth="1"/>
    <col min="9990" max="9999" width="9.46666666666667" style="56" hidden="1" customWidth="1"/>
    <col min="10000" max="10000" width="8.35" style="56" customWidth="1"/>
    <col min="10001" max="10001" width="4.75833333333333" style="56" customWidth="1"/>
    <col min="10002" max="10002" width="8.23333333333333" style="56" customWidth="1"/>
    <col min="10003" max="10003" width="9.64166666666667" style="56" customWidth="1"/>
    <col min="10004" max="10005" width="9.46666666666667" style="56" hidden="1" customWidth="1"/>
    <col min="10006" max="10006" width="12.875" style="56" customWidth="1"/>
    <col min="10007" max="10007" width="14.35" style="56" customWidth="1"/>
    <col min="10008" max="10008" width="15.1166666666667" style="56" customWidth="1"/>
    <col min="10009" max="10009" width="8.64166666666667" style="56" customWidth="1"/>
    <col min="10010" max="10010" width="12.4666666666667" style="56" customWidth="1"/>
    <col min="10011" max="10011" width="8.23333333333333" style="56" customWidth="1"/>
    <col min="10012" max="10012" width="9.46666666666667" style="56" hidden="1" customWidth="1"/>
    <col min="10013" max="10013" width="19.35" style="56" customWidth="1"/>
    <col min="10014" max="10015" width="9.46666666666667" style="56" hidden="1" customWidth="1"/>
    <col min="10016" max="10239" width="9.46666666666667" style="56"/>
    <col min="10240" max="10240" width="5.35" style="56" customWidth="1"/>
    <col min="10241" max="10241" width="15.35" style="56" customWidth="1"/>
    <col min="10242" max="10242" width="25.2333333333333" style="56" customWidth="1"/>
    <col min="10243" max="10244" width="9.46666666666667" style="56" hidden="1" customWidth="1"/>
    <col min="10245" max="10245" width="8.35" style="56" customWidth="1"/>
    <col min="10246" max="10255" width="9.46666666666667" style="56" hidden="1" customWidth="1"/>
    <col min="10256" max="10256" width="8.35" style="56" customWidth="1"/>
    <col min="10257" max="10257" width="4.75833333333333" style="56" customWidth="1"/>
    <col min="10258" max="10258" width="8.23333333333333" style="56" customWidth="1"/>
    <col min="10259" max="10259" width="9.64166666666667" style="56" customWidth="1"/>
    <col min="10260" max="10261" width="9.46666666666667" style="56" hidden="1" customWidth="1"/>
    <col min="10262" max="10262" width="12.875" style="56" customWidth="1"/>
    <col min="10263" max="10263" width="14.35" style="56" customWidth="1"/>
    <col min="10264" max="10264" width="15.1166666666667" style="56" customWidth="1"/>
    <col min="10265" max="10265" width="8.64166666666667" style="56" customWidth="1"/>
    <col min="10266" max="10266" width="12.4666666666667" style="56" customWidth="1"/>
    <col min="10267" max="10267" width="8.23333333333333" style="56" customWidth="1"/>
    <col min="10268" max="10268" width="9.46666666666667" style="56" hidden="1" customWidth="1"/>
    <col min="10269" max="10269" width="19.35" style="56" customWidth="1"/>
    <col min="10270" max="10271" width="9.46666666666667" style="56" hidden="1" customWidth="1"/>
    <col min="10272" max="10495" width="9.46666666666667" style="56"/>
    <col min="10496" max="10496" width="5.35" style="56" customWidth="1"/>
    <col min="10497" max="10497" width="15.35" style="56" customWidth="1"/>
    <col min="10498" max="10498" width="25.2333333333333" style="56" customWidth="1"/>
    <col min="10499" max="10500" width="9.46666666666667" style="56" hidden="1" customWidth="1"/>
    <col min="10501" max="10501" width="8.35" style="56" customWidth="1"/>
    <col min="10502" max="10511" width="9.46666666666667" style="56" hidden="1" customWidth="1"/>
    <col min="10512" max="10512" width="8.35" style="56" customWidth="1"/>
    <col min="10513" max="10513" width="4.75833333333333" style="56" customWidth="1"/>
    <col min="10514" max="10514" width="8.23333333333333" style="56" customWidth="1"/>
    <col min="10515" max="10515" width="9.64166666666667" style="56" customWidth="1"/>
    <col min="10516" max="10517" width="9.46666666666667" style="56" hidden="1" customWidth="1"/>
    <col min="10518" max="10518" width="12.875" style="56" customWidth="1"/>
    <col min="10519" max="10519" width="14.35" style="56" customWidth="1"/>
    <col min="10520" max="10520" width="15.1166666666667" style="56" customWidth="1"/>
    <col min="10521" max="10521" width="8.64166666666667" style="56" customWidth="1"/>
    <col min="10522" max="10522" width="12.4666666666667" style="56" customWidth="1"/>
    <col min="10523" max="10523" width="8.23333333333333" style="56" customWidth="1"/>
    <col min="10524" max="10524" width="9.46666666666667" style="56" hidden="1" customWidth="1"/>
    <col min="10525" max="10525" width="19.35" style="56" customWidth="1"/>
    <col min="10526" max="10527" width="9.46666666666667" style="56" hidden="1" customWidth="1"/>
    <col min="10528" max="10751" width="9.46666666666667" style="56"/>
    <col min="10752" max="10752" width="5.35" style="56" customWidth="1"/>
    <col min="10753" max="10753" width="15.35" style="56" customWidth="1"/>
    <col min="10754" max="10754" width="25.2333333333333" style="56" customWidth="1"/>
    <col min="10755" max="10756" width="9.46666666666667" style="56" hidden="1" customWidth="1"/>
    <col min="10757" max="10757" width="8.35" style="56" customWidth="1"/>
    <col min="10758" max="10767" width="9.46666666666667" style="56" hidden="1" customWidth="1"/>
    <col min="10768" max="10768" width="8.35" style="56" customWidth="1"/>
    <col min="10769" max="10769" width="4.75833333333333" style="56" customWidth="1"/>
    <col min="10770" max="10770" width="8.23333333333333" style="56" customWidth="1"/>
    <col min="10771" max="10771" width="9.64166666666667" style="56" customWidth="1"/>
    <col min="10772" max="10773" width="9.46666666666667" style="56" hidden="1" customWidth="1"/>
    <col min="10774" max="10774" width="12.875" style="56" customWidth="1"/>
    <col min="10775" max="10775" width="14.35" style="56" customWidth="1"/>
    <col min="10776" max="10776" width="15.1166666666667" style="56" customWidth="1"/>
    <col min="10777" max="10777" width="8.64166666666667" style="56" customWidth="1"/>
    <col min="10778" max="10778" width="12.4666666666667" style="56" customWidth="1"/>
    <col min="10779" max="10779" width="8.23333333333333" style="56" customWidth="1"/>
    <col min="10780" max="10780" width="9.46666666666667" style="56" hidden="1" customWidth="1"/>
    <col min="10781" max="10781" width="19.35" style="56" customWidth="1"/>
    <col min="10782" max="10783" width="9.46666666666667" style="56" hidden="1" customWidth="1"/>
    <col min="10784" max="11007" width="9.46666666666667" style="56"/>
    <col min="11008" max="11008" width="5.35" style="56" customWidth="1"/>
    <col min="11009" max="11009" width="15.35" style="56" customWidth="1"/>
    <col min="11010" max="11010" width="25.2333333333333" style="56" customWidth="1"/>
    <col min="11011" max="11012" width="9.46666666666667" style="56" hidden="1" customWidth="1"/>
    <col min="11013" max="11013" width="8.35" style="56" customWidth="1"/>
    <col min="11014" max="11023" width="9.46666666666667" style="56" hidden="1" customWidth="1"/>
    <col min="11024" max="11024" width="8.35" style="56" customWidth="1"/>
    <col min="11025" max="11025" width="4.75833333333333" style="56" customWidth="1"/>
    <col min="11026" max="11026" width="8.23333333333333" style="56" customWidth="1"/>
    <col min="11027" max="11027" width="9.64166666666667" style="56" customWidth="1"/>
    <col min="11028" max="11029" width="9.46666666666667" style="56" hidden="1" customWidth="1"/>
    <col min="11030" max="11030" width="12.875" style="56" customWidth="1"/>
    <col min="11031" max="11031" width="14.35" style="56" customWidth="1"/>
    <col min="11032" max="11032" width="15.1166666666667" style="56" customWidth="1"/>
    <col min="11033" max="11033" width="8.64166666666667" style="56" customWidth="1"/>
    <col min="11034" max="11034" width="12.4666666666667" style="56" customWidth="1"/>
    <col min="11035" max="11035" width="8.23333333333333" style="56" customWidth="1"/>
    <col min="11036" max="11036" width="9.46666666666667" style="56" hidden="1" customWidth="1"/>
    <col min="11037" max="11037" width="19.35" style="56" customWidth="1"/>
    <col min="11038" max="11039" width="9.46666666666667" style="56" hidden="1" customWidth="1"/>
    <col min="11040" max="11263" width="9.46666666666667" style="56"/>
    <col min="11264" max="11264" width="5.35" style="56" customWidth="1"/>
    <col min="11265" max="11265" width="15.35" style="56" customWidth="1"/>
    <col min="11266" max="11266" width="25.2333333333333" style="56" customWidth="1"/>
    <col min="11267" max="11268" width="9.46666666666667" style="56" hidden="1" customWidth="1"/>
    <col min="11269" max="11269" width="8.35" style="56" customWidth="1"/>
    <col min="11270" max="11279" width="9.46666666666667" style="56" hidden="1" customWidth="1"/>
    <col min="11280" max="11280" width="8.35" style="56" customWidth="1"/>
    <col min="11281" max="11281" width="4.75833333333333" style="56" customWidth="1"/>
    <col min="11282" max="11282" width="8.23333333333333" style="56" customWidth="1"/>
    <col min="11283" max="11283" width="9.64166666666667" style="56" customWidth="1"/>
    <col min="11284" max="11285" width="9.46666666666667" style="56" hidden="1" customWidth="1"/>
    <col min="11286" max="11286" width="12.875" style="56" customWidth="1"/>
    <col min="11287" max="11287" width="14.35" style="56" customWidth="1"/>
    <col min="11288" max="11288" width="15.1166666666667" style="56" customWidth="1"/>
    <col min="11289" max="11289" width="8.64166666666667" style="56" customWidth="1"/>
    <col min="11290" max="11290" width="12.4666666666667" style="56" customWidth="1"/>
    <col min="11291" max="11291" width="8.23333333333333" style="56" customWidth="1"/>
    <col min="11292" max="11292" width="9.46666666666667" style="56" hidden="1" customWidth="1"/>
    <col min="11293" max="11293" width="19.35" style="56" customWidth="1"/>
    <col min="11294" max="11295" width="9.46666666666667" style="56" hidden="1" customWidth="1"/>
    <col min="11296" max="11519" width="9.46666666666667" style="56"/>
    <col min="11520" max="11520" width="5.35" style="56" customWidth="1"/>
    <col min="11521" max="11521" width="15.35" style="56" customWidth="1"/>
    <col min="11522" max="11522" width="25.2333333333333" style="56" customWidth="1"/>
    <col min="11523" max="11524" width="9.46666666666667" style="56" hidden="1" customWidth="1"/>
    <col min="11525" max="11525" width="8.35" style="56" customWidth="1"/>
    <col min="11526" max="11535" width="9.46666666666667" style="56" hidden="1" customWidth="1"/>
    <col min="11536" max="11536" width="8.35" style="56" customWidth="1"/>
    <col min="11537" max="11537" width="4.75833333333333" style="56" customWidth="1"/>
    <col min="11538" max="11538" width="8.23333333333333" style="56" customWidth="1"/>
    <col min="11539" max="11539" width="9.64166666666667" style="56" customWidth="1"/>
    <col min="11540" max="11541" width="9.46666666666667" style="56" hidden="1" customWidth="1"/>
    <col min="11542" max="11542" width="12.875" style="56" customWidth="1"/>
    <col min="11543" max="11543" width="14.35" style="56" customWidth="1"/>
    <col min="11544" max="11544" width="15.1166666666667" style="56" customWidth="1"/>
    <col min="11545" max="11545" width="8.64166666666667" style="56" customWidth="1"/>
    <col min="11546" max="11546" width="12.4666666666667" style="56" customWidth="1"/>
    <col min="11547" max="11547" width="8.23333333333333" style="56" customWidth="1"/>
    <col min="11548" max="11548" width="9.46666666666667" style="56" hidden="1" customWidth="1"/>
    <col min="11549" max="11549" width="19.35" style="56" customWidth="1"/>
    <col min="11550" max="11551" width="9.46666666666667" style="56" hidden="1" customWidth="1"/>
    <col min="11552" max="11775" width="9.46666666666667" style="56"/>
    <col min="11776" max="11776" width="5.35" style="56" customWidth="1"/>
    <col min="11777" max="11777" width="15.35" style="56" customWidth="1"/>
    <col min="11778" max="11778" width="25.2333333333333" style="56" customWidth="1"/>
    <col min="11779" max="11780" width="9.46666666666667" style="56" hidden="1" customWidth="1"/>
    <col min="11781" max="11781" width="8.35" style="56" customWidth="1"/>
    <col min="11782" max="11791" width="9.46666666666667" style="56" hidden="1" customWidth="1"/>
    <col min="11792" max="11792" width="8.35" style="56" customWidth="1"/>
    <col min="11793" max="11793" width="4.75833333333333" style="56" customWidth="1"/>
    <col min="11794" max="11794" width="8.23333333333333" style="56" customWidth="1"/>
    <col min="11795" max="11795" width="9.64166666666667" style="56" customWidth="1"/>
    <col min="11796" max="11797" width="9.46666666666667" style="56" hidden="1" customWidth="1"/>
    <col min="11798" max="11798" width="12.875" style="56" customWidth="1"/>
    <col min="11799" max="11799" width="14.35" style="56" customWidth="1"/>
    <col min="11800" max="11800" width="15.1166666666667" style="56" customWidth="1"/>
    <col min="11801" max="11801" width="8.64166666666667" style="56" customWidth="1"/>
    <col min="11802" max="11802" width="12.4666666666667" style="56" customWidth="1"/>
    <col min="11803" max="11803" width="8.23333333333333" style="56" customWidth="1"/>
    <col min="11804" max="11804" width="9.46666666666667" style="56" hidden="1" customWidth="1"/>
    <col min="11805" max="11805" width="19.35" style="56" customWidth="1"/>
    <col min="11806" max="11807" width="9.46666666666667" style="56" hidden="1" customWidth="1"/>
    <col min="11808" max="12031" width="9.46666666666667" style="56"/>
    <col min="12032" max="12032" width="5.35" style="56" customWidth="1"/>
    <col min="12033" max="12033" width="15.35" style="56" customWidth="1"/>
    <col min="12034" max="12034" width="25.2333333333333" style="56" customWidth="1"/>
    <col min="12035" max="12036" width="9.46666666666667" style="56" hidden="1" customWidth="1"/>
    <col min="12037" max="12037" width="8.35" style="56" customWidth="1"/>
    <col min="12038" max="12047" width="9.46666666666667" style="56" hidden="1" customWidth="1"/>
    <col min="12048" max="12048" width="8.35" style="56" customWidth="1"/>
    <col min="12049" max="12049" width="4.75833333333333" style="56" customWidth="1"/>
    <col min="12050" max="12050" width="8.23333333333333" style="56" customWidth="1"/>
    <col min="12051" max="12051" width="9.64166666666667" style="56" customWidth="1"/>
    <col min="12052" max="12053" width="9.46666666666667" style="56" hidden="1" customWidth="1"/>
    <col min="12054" max="12054" width="12.875" style="56" customWidth="1"/>
    <col min="12055" max="12055" width="14.35" style="56" customWidth="1"/>
    <col min="12056" max="12056" width="15.1166666666667" style="56" customWidth="1"/>
    <col min="12057" max="12057" width="8.64166666666667" style="56" customWidth="1"/>
    <col min="12058" max="12058" width="12.4666666666667" style="56" customWidth="1"/>
    <col min="12059" max="12059" width="8.23333333333333" style="56" customWidth="1"/>
    <col min="12060" max="12060" width="9.46666666666667" style="56" hidden="1" customWidth="1"/>
    <col min="12061" max="12061" width="19.35" style="56" customWidth="1"/>
    <col min="12062" max="12063" width="9.46666666666667" style="56" hidden="1" customWidth="1"/>
    <col min="12064" max="12287" width="9.46666666666667" style="56"/>
    <col min="12288" max="12288" width="5.35" style="56" customWidth="1"/>
    <col min="12289" max="12289" width="15.35" style="56" customWidth="1"/>
    <col min="12290" max="12290" width="25.2333333333333" style="56" customWidth="1"/>
    <col min="12291" max="12292" width="9.46666666666667" style="56" hidden="1" customWidth="1"/>
    <col min="12293" max="12293" width="8.35" style="56" customWidth="1"/>
    <col min="12294" max="12303" width="9.46666666666667" style="56" hidden="1" customWidth="1"/>
    <col min="12304" max="12304" width="8.35" style="56" customWidth="1"/>
    <col min="12305" max="12305" width="4.75833333333333" style="56" customWidth="1"/>
    <col min="12306" max="12306" width="8.23333333333333" style="56" customWidth="1"/>
    <col min="12307" max="12307" width="9.64166666666667" style="56" customWidth="1"/>
    <col min="12308" max="12309" width="9.46666666666667" style="56" hidden="1" customWidth="1"/>
    <col min="12310" max="12310" width="12.875" style="56" customWidth="1"/>
    <col min="12311" max="12311" width="14.35" style="56" customWidth="1"/>
    <col min="12312" max="12312" width="15.1166666666667" style="56" customWidth="1"/>
    <col min="12313" max="12313" width="8.64166666666667" style="56" customWidth="1"/>
    <col min="12314" max="12314" width="12.4666666666667" style="56" customWidth="1"/>
    <col min="12315" max="12315" width="8.23333333333333" style="56" customWidth="1"/>
    <col min="12316" max="12316" width="9.46666666666667" style="56" hidden="1" customWidth="1"/>
    <col min="12317" max="12317" width="19.35" style="56" customWidth="1"/>
    <col min="12318" max="12319" width="9.46666666666667" style="56" hidden="1" customWidth="1"/>
    <col min="12320" max="12543" width="9.46666666666667" style="56"/>
    <col min="12544" max="12544" width="5.35" style="56" customWidth="1"/>
    <col min="12545" max="12545" width="15.35" style="56" customWidth="1"/>
    <col min="12546" max="12546" width="25.2333333333333" style="56" customWidth="1"/>
    <col min="12547" max="12548" width="9.46666666666667" style="56" hidden="1" customWidth="1"/>
    <col min="12549" max="12549" width="8.35" style="56" customWidth="1"/>
    <col min="12550" max="12559" width="9.46666666666667" style="56" hidden="1" customWidth="1"/>
    <col min="12560" max="12560" width="8.35" style="56" customWidth="1"/>
    <col min="12561" max="12561" width="4.75833333333333" style="56" customWidth="1"/>
    <col min="12562" max="12562" width="8.23333333333333" style="56" customWidth="1"/>
    <col min="12563" max="12563" width="9.64166666666667" style="56" customWidth="1"/>
    <col min="12564" max="12565" width="9.46666666666667" style="56" hidden="1" customWidth="1"/>
    <col min="12566" max="12566" width="12.875" style="56" customWidth="1"/>
    <col min="12567" max="12567" width="14.35" style="56" customWidth="1"/>
    <col min="12568" max="12568" width="15.1166666666667" style="56" customWidth="1"/>
    <col min="12569" max="12569" width="8.64166666666667" style="56" customWidth="1"/>
    <col min="12570" max="12570" width="12.4666666666667" style="56" customWidth="1"/>
    <col min="12571" max="12571" width="8.23333333333333" style="56" customWidth="1"/>
    <col min="12572" max="12572" width="9.46666666666667" style="56" hidden="1" customWidth="1"/>
    <col min="12573" max="12573" width="19.35" style="56" customWidth="1"/>
    <col min="12574" max="12575" width="9.46666666666667" style="56" hidden="1" customWidth="1"/>
    <col min="12576" max="12799" width="9.46666666666667" style="56"/>
    <col min="12800" max="12800" width="5.35" style="56" customWidth="1"/>
    <col min="12801" max="12801" width="15.35" style="56" customWidth="1"/>
    <col min="12802" max="12802" width="25.2333333333333" style="56" customWidth="1"/>
    <col min="12803" max="12804" width="9.46666666666667" style="56" hidden="1" customWidth="1"/>
    <col min="12805" max="12805" width="8.35" style="56" customWidth="1"/>
    <col min="12806" max="12815" width="9.46666666666667" style="56" hidden="1" customWidth="1"/>
    <col min="12816" max="12816" width="8.35" style="56" customWidth="1"/>
    <col min="12817" max="12817" width="4.75833333333333" style="56" customWidth="1"/>
    <col min="12818" max="12818" width="8.23333333333333" style="56" customWidth="1"/>
    <col min="12819" max="12819" width="9.64166666666667" style="56" customWidth="1"/>
    <col min="12820" max="12821" width="9.46666666666667" style="56" hidden="1" customWidth="1"/>
    <col min="12822" max="12822" width="12.875" style="56" customWidth="1"/>
    <col min="12823" max="12823" width="14.35" style="56" customWidth="1"/>
    <col min="12824" max="12824" width="15.1166666666667" style="56" customWidth="1"/>
    <col min="12825" max="12825" width="8.64166666666667" style="56" customWidth="1"/>
    <col min="12826" max="12826" width="12.4666666666667" style="56" customWidth="1"/>
    <col min="12827" max="12827" width="8.23333333333333" style="56" customWidth="1"/>
    <col min="12828" max="12828" width="9.46666666666667" style="56" hidden="1" customWidth="1"/>
    <col min="12829" max="12829" width="19.35" style="56" customWidth="1"/>
    <col min="12830" max="12831" width="9.46666666666667" style="56" hidden="1" customWidth="1"/>
    <col min="12832" max="13055" width="9.46666666666667" style="56"/>
    <col min="13056" max="13056" width="5.35" style="56" customWidth="1"/>
    <col min="13057" max="13057" width="15.35" style="56" customWidth="1"/>
    <col min="13058" max="13058" width="25.2333333333333" style="56" customWidth="1"/>
    <col min="13059" max="13060" width="9.46666666666667" style="56" hidden="1" customWidth="1"/>
    <col min="13061" max="13061" width="8.35" style="56" customWidth="1"/>
    <col min="13062" max="13071" width="9.46666666666667" style="56" hidden="1" customWidth="1"/>
    <col min="13072" max="13072" width="8.35" style="56" customWidth="1"/>
    <col min="13073" max="13073" width="4.75833333333333" style="56" customWidth="1"/>
    <col min="13074" max="13074" width="8.23333333333333" style="56" customWidth="1"/>
    <col min="13075" max="13075" width="9.64166666666667" style="56" customWidth="1"/>
    <col min="13076" max="13077" width="9.46666666666667" style="56" hidden="1" customWidth="1"/>
    <col min="13078" max="13078" width="12.875" style="56" customWidth="1"/>
    <col min="13079" max="13079" width="14.35" style="56" customWidth="1"/>
    <col min="13080" max="13080" width="15.1166666666667" style="56" customWidth="1"/>
    <col min="13081" max="13081" width="8.64166666666667" style="56" customWidth="1"/>
    <col min="13082" max="13082" width="12.4666666666667" style="56" customWidth="1"/>
    <col min="13083" max="13083" width="8.23333333333333" style="56" customWidth="1"/>
    <col min="13084" max="13084" width="9.46666666666667" style="56" hidden="1" customWidth="1"/>
    <col min="13085" max="13085" width="19.35" style="56" customWidth="1"/>
    <col min="13086" max="13087" width="9.46666666666667" style="56" hidden="1" customWidth="1"/>
    <col min="13088" max="13311" width="9.46666666666667" style="56"/>
    <col min="13312" max="13312" width="5.35" style="56" customWidth="1"/>
    <col min="13313" max="13313" width="15.35" style="56" customWidth="1"/>
    <col min="13314" max="13314" width="25.2333333333333" style="56" customWidth="1"/>
    <col min="13315" max="13316" width="9.46666666666667" style="56" hidden="1" customWidth="1"/>
    <col min="13317" max="13317" width="8.35" style="56" customWidth="1"/>
    <col min="13318" max="13327" width="9.46666666666667" style="56" hidden="1" customWidth="1"/>
    <col min="13328" max="13328" width="8.35" style="56" customWidth="1"/>
    <col min="13329" max="13329" width="4.75833333333333" style="56" customWidth="1"/>
    <col min="13330" max="13330" width="8.23333333333333" style="56" customWidth="1"/>
    <col min="13331" max="13331" width="9.64166666666667" style="56" customWidth="1"/>
    <col min="13332" max="13333" width="9.46666666666667" style="56" hidden="1" customWidth="1"/>
    <col min="13334" max="13334" width="12.875" style="56" customWidth="1"/>
    <col min="13335" max="13335" width="14.35" style="56" customWidth="1"/>
    <col min="13336" max="13336" width="15.1166666666667" style="56" customWidth="1"/>
    <col min="13337" max="13337" width="8.64166666666667" style="56" customWidth="1"/>
    <col min="13338" max="13338" width="12.4666666666667" style="56" customWidth="1"/>
    <col min="13339" max="13339" width="8.23333333333333" style="56" customWidth="1"/>
    <col min="13340" max="13340" width="9.46666666666667" style="56" hidden="1" customWidth="1"/>
    <col min="13341" max="13341" width="19.35" style="56" customWidth="1"/>
    <col min="13342" max="13343" width="9.46666666666667" style="56" hidden="1" customWidth="1"/>
    <col min="13344" max="13567" width="9.46666666666667" style="56"/>
    <col min="13568" max="13568" width="5.35" style="56" customWidth="1"/>
    <col min="13569" max="13569" width="15.35" style="56" customWidth="1"/>
    <col min="13570" max="13570" width="25.2333333333333" style="56" customWidth="1"/>
    <col min="13571" max="13572" width="9.46666666666667" style="56" hidden="1" customWidth="1"/>
    <col min="13573" max="13573" width="8.35" style="56" customWidth="1"/>
    <col min="13574" max="13583" width="9.46666666666667" style="56" hidden="1" customWidth="1"/>
    <col min="13584" max="13584" width="8.35" style="56" customWidth="1"/>
    <col min="13585" max="13585" width="4.75833333333333" style="56" customWidth="1"/>
    <col min="13586" max="13586" width="8.23333333333333" style="56" customWidth="1"/>
    <col min="13587" max="13587" width="9.64166666666667" style="56" customWidth="1"/>
    <col min="13588" max="13589" width="9.46666666666667" style="56" hidden="1" customWidth="1"/>
    <col min="13590" max="13590" width="12.875" style="56" customWidth="1"/>
    <col min="13591" max="13591" width="14.35" style="56" customWidth="1"/>
    <col min="13592" max="13592" width="15.1166666666667" style="56" customWidth="1"/>
    <col min="13593" max="13593" width="8.64166666666667" style="56" customWidth="1"/>
    <col min="13594" max="13594" width="12.4666666666667" style="56" customWidth="1"/>
    <col min="13595" max="13595" width="8.23333333333333" style="56" customWidth="1"/>
    <col min="13596" max="13596" width="9.46666666666667" style="56" hidden="1" customWidth="1"/>
    <col min="13597" max="13597" width="19.35" style="56" customWidth="1"/>
    <col min="13598" max="13599" width="9.46666666666667" style="56" hidden="1" customWidth="1"/>
    <col min="13600" max="13823" width="9.46666666666667" style="56"/>
    <col min="13824" max="13824" width="5.35" style="56" customWidth="1"/>
    <col min="13825" max="13825" width="15.35" style="56" customWidth="1"/>
    <col min="13826" max="13826" width="25.2333333333333" style="56" customWidth="1"/>
    <col min="13827" max="13828" width="9.46666666666667" style="56" hidden="1" customWidth="1"/>
    <col min="13829" max="13829" width="8.35" style="56" customWidth="1"/>
    <col min="13830" max="13839" width="9.46666666666667" style="56" hidden="1" customWidth="1"/>
    <col min="13840" max="13840" width="8.35" style="56" customWidth="1"/>
    <col min="13841" max="13841" width="4.75833333333333" style="56" customWidth="1"/>
    <col min="13842" max="13842" width="8.23333333333333" style="56" customWidth="1"/>
    <col min="13843" max="13843" width="9.64166666666667" style="56" customWidth="1"/>
    <col min="13844" max="13845" width="9.46666666666667" style="56" hidden="1" customWidth="1"/>
    <col min="13846" max="13846" width="12.875" style="56" customWidth="1"/>
    <col min="13847" max="13847" width="14.35" style="56" customWidth="1"/>
    <col min="13848" max="13848" width="15.1166666666667" style="56" customWidth="1"/>
    <col min="13849" max="13849" width="8.64166666666667" style="56" customWidth="1"/>
    <col min="13850" max="13850" width="12.4666666666667" style="56" customWidth="1"/>
    <col min="13851" max="13851" width="8.23333333333333" style="56" customWidth="1"/>
    <col min="13852" max="13852" width="9.46666666666667" style="56" hidden="1" customWidth="1"/>
    <col min="13853" max="13853" width="19.35" style="56" customWidth="1"/>
    <col min="13854" max="13855" width="9.46666666666667" style="56" hidden="1" customWidth="1"/>
    <col min="13856" max="14079" width="9.46666666666667" style="56"/>
    <col min="14080" max="14080" width="5.35" style="56" customWidth="1"/>
    <col min="14081" max="14081" width="15.35" style="56" customWidth="1"/>
    <col min="14082" max="14082" width="25.2333333333333" style="56" customWidth="1"/>
    <col min="14083" max="14084" width="9.46666666666667" style="56" hidden="1" customWidth="1"/>
    <col min="14085" max="14085" width="8.35" style="56" customWidth="1"/>
    <col min="14086" max="14095" width="9.46666666666667" style="56" hidden="1" customWidth="1"/>
    <col min="14096" max="14096" width="8.35" style="56" customWidth="1"/>
    <col min="14097" max="14097" width="4.75833333333333" style="56" customWidth="1"/>
    <col min="14098" max="14098" width="8.23333333333333" style="56" customWidth="1"/>
    <col min="14099" max="14099" width="9.64166666666667" style="56" customWidth="1"/>
    <col min="14100" max="14101" width="9.46666666666667" style="56" hidden="1" customWidth="1"/>
    <col min="14102" max="14102" width="12.875" style="56" customWidth="1"/>
    <col min="14103" max="14103" width="14.35" style="56" customWidth="1"/>
    <col min="14104" max="14104" width="15.1166666666667" style="56" customWidth="1"/>
    <col min="14105" max="14105" width="8.64166666666667" style="56" customWidth="1"/>
    <col min="14106" max="14106" width="12.4666666666667" style="56" customWidth="1"/>
    <col min="14107" max="14107" width="8.23333333333333" style="56" customWidth="1"/>
    <col min="14108" max="14108" width="9.46666666666667" style="56" hidden="1" customWidth="1"/>
    <col min="14109" max="14109" width="19.35" style="56" customWidth="1"/>
    <col min="14110" max="14111" width="9.46666666666667" style="56" hidden="1" customWidth="1"/>
    <col min="14112" max="14335" width="9.46666666666667" style="56"/>
    <col min="14336" max="14336" width="5.35" style="56" customWidth="1"/>
    <col min="14337" max="14337" width="15.35" style="56" customWidth="1"/>
    <col min="14338" max="14338" width="25.2333333333333" style="56" customWidth="1"/>
    <col min="14339" max="14340" width="9.46666666666667" style="56" hidden="1" customWidth="1"/>
    <col min="14341" max="14341" width="8.35" style="56" customWidth="1"/>
    <col min="14342" max="14351" width="9.46666666666667" style="56" hidden="1" customWidth="1"/>
    <col min="14352" max="14352" width="8.35" style="56" customWidth="1"/>
    <col min="14353" max="14353" width="4.75833333333333" style="56" customWidth="1"/>
    <col min="14354" max="14354" width="8.23333333333333" style="56" customWidth="1"/>
    <col min="14355" max="14355" width="9.64166666666667" style="56" customWidth="1"/>
    <col min="14356" max="14357" width="9.46666666666667" style="56" hidden="1" customWidth="1"/>
    <col min="14358" max="14358" width="12.875" style="56" customWidth="1"/>
    <col min="14359" max="14359" width="14.35" style="56" customWidth="1"/>
    <col min="14360" max="14360" width="15.1166666666667" style="56" customWidth="1"/>
    <col min="14361" max="14361" width="8.64166666666667" style="56" customWidth="1"/>
    <col min="14362" max="14362" width="12.4666666666667" style="56" customWidth="1"/>
    <col min="14363" max="14363" width="8.23333333333333" style="56" customWidth="1"/>
    <col min="14364" max="14364" width="9.46666666666667" style="56" hidden="1" customWidth="1"/>
    <col min="14365" max="14365" width="19.35" style="56" customWidth="1"/>
    <col min="14366" max="14367" width="9.46666666666667" style="56" hidden="1" customWidth="1"/>
    <col min="14368" max="14591" width="9.46666666666667" style="56"/>
    <col min="14592" max="14592" width="5.35" style="56" customWidth="1"/>
    <col min="14593" max="14593" width="15.35" style="56" customWidth="1"/>
    <col min="14594" max="14594" width="25.2333333333333" style="56" customWidth="1"/>
    <col min="14595" max="14596" width="9.46666666666667" style="56" hidden="1" customWidth="1"/>
    <col min="14597" max="14597" width="8.35" style="56" customWidth="1"/>
    <col min="14598" max="14607" width="9.46666666666667" style="56" hidden="1" customWidth="1"/>
    <col min="14608" max="14608" width="8.35" style="56" customWidth="1"/>
    <col min="14609" max="14609" width="4.75833333333333" style="56" customWidth="1"/>
    <col min="14610" max="14610" width="8.23333333333333" style="56" customWidth="1"/>
    <col min="14611" max="14611" width="9.64166666666667" style="56" customWidth="1"/>
    <col min="14612" max="14613" width="9.46666666666667" style="56" hidden="1" customWidth="1"/>
    <col min="14614" max="14614" width="12.875" style="56" customWidth="1"/>
    <col min="14615" max="14615" width="14.35" style="56" customWidth="1"/>
    <col min="14616" max="14616" width="15.1166666666667" style="56" customWidth="1"/>
    <col min="14617" max="14617" width="8.64166666666667" style="56" customWidth="1"/>
    <col min="14618" max="14618" width="12.4666666666667" style="56" customWidth="1"/>
    <col min="14619" max="14619" width="8.23333333333333" style="56" customWidth="1"/>
    <col min="14620" max="14620" width="9.46666666666667" style="56" hidden="1" customWidth="1"/>
    <col min="14621" max="14621" width="19.35" style="56" customWidth="1"/>
    <col min="14622" max="14623" width="9.46666666666667" style="56" hidden="1" customWidth="1"/>
    <col min="14624" max="14847" width="9.46666666666667" style="56"/>
    <col min="14848" max="14848" width="5.35" style="56" customWidth="1"/>
    <col min="14849" max="14849" width="15.35" style="56" customWidth="1"/>
    <col min="14850" max="14850" width="25.2333333333333" style="56" customWidth="1"/>
    <col min="14851" max="14852" width="9.46666666666667" style="56" hidden="1" customWidth="1"/>
    <col min="14853" max="14853" width="8.35" style="56" customWidth="1"/>
    <col min="14854" max="14863" width="9.46666666666667" style="56" hidden="1" customWidth="1"/>
    <col min="14864" max="14864" width="8.35" style="56" customWidth="1"/>
    <col min="14865" max="14865" width="4.75833333333333" style="56" customWidth="1"/>
    <col min="14866" max="14866" width="8.23333333333333" style="56" customWidth="1"/>
    <col min="14867" max="14867" width="9.64166666666667" style="56" customWidth="1"/>
    <col min="14868" max="14869" width="9.46666666666667" style="56" hidden="1" customWidth="1"/>
    <col min="14870" max="14870" width="12.875" style="56" customWidth="1"/>
    <col min="14871" max="14871" width="14.35" style="56" customWidth="1"/>
    <col min="14872" max="14872" width="15.1166666666667" style="56" customWidth="1"/>
    <col min="14873" max="14873" width="8.64166666666667" style="56" customWidth="1"/>
    <col min="14874" max="14874" width="12.4666666666667" style="56" customWidth="1"/>
    <col min="14875" max="14875" width="8.23333333333333" style="56" customWidth="1"/>
    <col min="14876" max="14876" width="9.46666666666667" style="56" hidden="1" customWidth="1"/>
    <col min="14877" max="14877" width="19.35" style="56" customWidth="1"/>
    <col min="14878" max="14879" width="9.46666666666667" style="56" hidden="1" customWidth="1"/>
    <col min="14880" max="15103" width="9.46666666666667" style="56"/>
    <col min="15104" max="15104" width="5.35" style="56" customWidth="1"/>
    <col min="15105" max="15105" width="15.35" style="56" customWidth="1"/>
    <col min="15106" max="15106" width="25.2333333333333" style="56" customWidth="1"/>
    <col min="15107" max="15108" width="9.46666666666667" style="56" hidden="1" customWidth="1"/>
    <col min="15109" max="15109" width="8.35" style="56" customWidth="1"/>
    <col min="15110" max="15119" width="9.46666666666667" style="56" hidden="1" customWidth="1"/>
    <col min="15120" max="15120" width="8.35" style="56" customWidth="1"/>
    <col min="15121" max="15121" width="4.75833333333333" style="56" customWidth="1"/>
    <col min="15122" max="15122" width="8.23333333333333" style="56" customWidth="1"/>
    <col min="15123" max="15123" width="9.64166666666667" style="56" customWidth="1"/>
    <col min="15124" max="15125" width="9.46666666666667" style="56" hidden="1" customWidth="1"/>
    <col min="15126" max="15126" width="12.875" style="56" customWidth="1"/>
    <col min="15127" max="15127" width="14.35" style="56" customWidth="1"/>
    <col min="15128" max="15128" width="15.1166666666667" style="56" customWidth="1"/>
    <col min="15129" max="15129" width="8.64166666666667" style="56" customWidth="1"/>
    <col min="15130" max="15130" width="12.4666666666667" style="56" customWidth="1"/>
    <col min="15131" max="15131" width="8.23333333333333" style="56" customWidth="1"/>
    <col min="15132" max="15132" width="9.46666666666667" style="56" hidden="1" customWidth="1"/>
    <col min="15133" max="15133" width="19.35" style="56" customWidth="1"/>
    <col min="15134" max="15135" width="9.46666666666667" style="56" hidden="1" customWidth="1"/>
    <col min="15136" max="15359" width="9.46666666666667" style="56"/>
    <col min="15360" max="15360" width="5.35" style="56" customWidth="1"/>
    <col min="15361" max="15361" width="15.35" style="56" customWidth="1"/>
    <col min="15362" max="15362" width="25.2333333333333" style="56" customWidth="1"/>
    <col min="15363" max="15364" width="9.46666666666667" style="56" hidden="1" customWidth="1"/>
    <col min="15365" max="15365" width="8.35" style="56" customWidth="1"/>
    <col min="15366" max="15375" width="9.46666666666667" style="56" hidden="1" customWidth="1"/>
    <col min="15376" max="15376" width="8.35" style="56" customWidth="1"/>
    <col min="15377" max="15377" width="4.75833333333333" style="56" customWidth="1"/>
    <col min="15378" max="15378" width="8.23333333333333" style="56" customWidth="1"/>
    <col min="15379" max="15379" width="9.64166666666667" style="56" customWidth="1"/>
    <col min="15380" max="15381" width="9.46666666666667" style="56" hidden="1" customWidth="1"/>
    <col min="15382" max="15382" width="12.875" style="56" customWidth="1"/>
    <col min="15383" max="15383" width="14.35" style="56" customWidth="1"/>
    <col min="15384" max="15384" width="15.1166666666667" style="56" customWidth="1"/>
    <col min="15385" max="15385" width="8.64166666666667" style="56" customWidth="1"/>
    <col min="15386" max="15386" width="12.4666666666667" style="56" customWidth="1"/>
    <col min="15387" max="15387" width="8.23333333333333" style="56" customWidth="1"/>
    <col min="15388" max="15388" width="9.46666666666667" style="56" hidden="1" customWidth="1"/>
    <col min="15389" max="15389" width="19.35" style="56" customWidth="1"/>
    <col min="15390" max="15391" width="9.46666666666667" style="56" hidden="1" customWidth="1"/>
    <col min="15392" max="15615" width="9.46666666666667" style="56"/>
    <col min="15616" max="15616" width="5.35" style="56" customWidth="1"/>
    <col min="15617" max="15617" width="15.35" style="56" customWidth="1"/>
    <col min="15618" max="15618" width="25.2333333333333" style="56" customWidth="1"/>
    <col min="15619" max="15620" width="9.46666666666667" style="56" hidden="1" customWidth="1"/>
    <col min="15621" max="15621" width="8.35" style="56" customWidth="1"/>
    <col min="15622" max="15631" width="9.46666666666667" style="56" hidden="1" customWidth="1"/>
    <col min="15632" max="15632" width="8.35" style="56" customWidth="1"/>
    <col min="15633" max="15633" width="4.75833333333333" style="56" customWidth="1"/>
    <col min="15634" max="15634" width="8.23333333333333" style="56" customWidth="1"/>
    <col min="15635" max="15635" width="9.64166666666667" style="56" customWidth="1"/>
    <col min="15636" max="15637" width="9.46666666666667" style="56" hidden="1" customWidth="1"/>
    <col min="15638" max="15638" width="12.875" style="56" customWidth="1"/>
    <col min="15639" max="15639" width="14.35" style="56" customWidth="1"/>
    <col min="15640" max="15640" width="15.1166666666667" style="56" customWidth="1"/>
    <col min="15641" max="15641" width="8.64166666666667" style="56" customWidth="1"/>
    <col min="15642" max="15642" width="12.4666666666667" style="56" customWidth="1"/>
    <col min="15643" max="15643" width="8.23333333333333" style="56" customWidth="1"/>
    <col min="15644" max="15644" width="9.46666666666667" style="56" hidden="1" customWidth="1"/>
    <col min="15645" max="15645" width="19.35" style="56" customWidth="1"/>
    <col min="15646" max="15647" width="9.46666666666667" style="56" hidden="1" customWidth="1"/>
    <col min="15648" max="15871" width="9.46666666666667" style="56"/>
    <col min="15872" max="15872" width="5.35" style="56" customWidth="1"/>
    <col min="15873" max="15873" width="15.35" style="56" customWidth="1"/>
    <col min="15874" max="15874" width="25.2333333333333" style="56" customWidth="1"/>
    <col min="15875" max="15876" width="9.46666666666667" style="56" hidden="1" customWidth="1"/>
    <col min="15877" max="15877" width="8.35" style="56" customWidth="1"/>
    <col min="15878" max="15887" width="9.46666666666667" style="56" hidden="1" customWidth="1"/>
    <col min="15888" max="15888" width="8.35" style="56" customWidth="1"/>
    <col min="15889" max="15889" width="4.75833333333333" style="56" customWidth="1"/>
    <col min="15890" max="15890" width="8.23333333333333" style="56" customWidth="1"/>
    <col min="15891" max="15891" width="9.64166666666667" style="56" customWidth="1"/>
    <col min="15892" max="15893" width="9.46666666666667" style="56" hidden="1" customWidth="1"/>
    <col min="15894" max="15894" width="12.875" style="56" customWidth="1"/>
    <col min="15895" max="15895" width="14.35" style="56" customWidth="1"/>
    <col min="15896" max="15896" width="15.1166666666667" style="56" customWidth="1"/>
    <col min="15897" max="15897" width="8.64166666666667" style="56" customWidth="1"/>
    <col min="15898" max="15898" width="12.4666666666667" style="56" customWidth="1"/>
    <col min="15899" max="15899" width="8.23333333333333" style="56" customWidth="1"/>
    <col min="15900" max="15900" width="9.46666666666667" style="56" hidden="1" customWidth="1"/>
    <col min="15901" max="15901" width="19.35" style="56" customWidth="1"/>
    <col min="15902" max="15903" width="9.46666666666667" style="56" hidden="1" customWidth="1"/>
    <col min="15904" max="16127" width="9.46666666666667" style="56"/>
    <col min="16128" max="16128" width="5.35" style="56" customWidth="1"/>
    <col min="16129" max="16129" width="15.35" style="56" customWidth="1"/>
    <col min="16130" max="16130" width="25.2333333333333" style="56" customWidth="1"/>
    <col min="16131" max="16132" width="9.46666666666667" style="56" hidden="1" customWidth="1"/>
    <col min="16133" max="16133" width="8.35" style="56" customWidth="1"/>
    <col min="16134" max="16143" width="9.46666666666667" style="56" hidden="1" customWidth="1"/>
    <col min="16144" max="16144" width="8.35" style="56" customWidth="1"/>
    <col min="16145" max="16145" width="4.75833333333333" style="56" customWidth="1"/>
    <col min="16146" max="16146" width="8.23333333333333" style="56" customWidth="1"/>
    <col min="16147" max="16147" width="9.64166666666667" style="56" customWidth="1"/>
    <col min="16148" max="16149" width="9.46666666666667" style="56" hidden="1" customWidth="1"/>
    <col min="16150" max="16150" width="12.875" style="56" customWidth="1"/>
    <col min="16151" max="16151" width="14.35" style="56" customWidth="1"/>
    <col min="16152" max="16152" width="15.1166666666667" style="56" customWidth="1"/>
    <col min="16153" max="16153" width="8.64166666666667" style="56" customWidth="1"/>
    <col min="16154" max="16154" width="12.4666666666667" style="56" customWidth="1"/>
    <col min="16155" max="16155" width="8.23333333333333" style="56" customWidth="1"/>
    <col min="16156" max="16156" width="9.46666666666667" style="56" hidden="1" customWidth="1"/>
    <col min="16157" max="16157" width="19.35" style="56" customWidth="1"/>
    <col min="16158" max="16159" width="9.46666666666667" style="56" hidden="1" customWidth="1"/>
    <col min="16160" max="16384" width="9.46666666666667" style="56"/>
  </cols>
  <sheetData>
    <row r="1" ht="14.25" spans="1:32">
      <c r="A1" s="179" t="s">
        <v>0</v>
      </c>
      <c r="B1" s="180" t="s">
        <v>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</row>
    <row r="2" s="50" customFormat="1" ht="30" customHeight="1" spans="1:32">
      <c r="A2" s="60" t="s">
        <v>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181"/>
      <c r="AD2" s="181"/>
    </row>
    <row r="3" ht="14.1" customHeight="1" spans="1:32">
      <c r="A3" s="62" t="str">
        <f>CONCATENATE([1]封面!D9,[1]封面!F9,[1]封面!G9,[1]封面!H9,[1]封面!I9,[1]封面!J9,[1]封面!K9)</f>
        <v>评估基准日：2026年05月31日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</row>
    <row r="4" ht="14.1" customHeight="1" spans="1:3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182"/>
    </row>
    <row r="5" ht="15.75" customHeight="1" spans="1:32">
      <c r="A5" s="64" t="str">
        <f>[1]封面!D7&amp;[1]封面!E7</f>
        <v>被评估单位（或者产权持有单位）：枣庄交通发展集团寨山矿业有限公司</v>
      </c>
      <c r="AC5" s="63" t="s">
        <v>3</v>
      </c>
    </row>
    <row r="6" s="51" customFormat="1" ht="15.75" customHeight="1" spans="1:32">
      <c r="A6" s="33" t="s">
        <v>4</v>
      </c>
      <c r="B6" s="33" t="s">
        <v>5</v>
      </c>
      <c r="C6" s="33" t="s">
        <v>6</v>
      </c>
      <c r="D6" s="183" t="s">
        <v>7</v>
      </c>
      <c r="E6" s="184" t="s">
        <v>8</v>
      </c>
      <c r="F6" s="163" t="s">
        <v>9</v>
      </c>
      <c r="G6" s="184" t="s">
        <v>10</v>
      </c>
      <c r="H6" s="184" t="s">
        <v>11</v>
      </c>
      <c r="I6" s="184" t="s">
        <v>12</v>
      </c>
      <c r="J6" s="184" t="s">
        <v>13</v>
      </c>
      <c r="K6" s="184" t="s">
        <v>14</v>
      </c>
      <c r="L6" s="183" t="s">
        <v>15</v>
      </c>
      <c r="M6" s="183" t="s">
        <v>16</v>
      </c>
      <c r="N6" s="183" t="s">
        <v>17</v>
      </c>
      <c r="O6" s="183" t="s">
        <v>18</v>
      </c>
      <c r="P6" s="183" t="s">
        <v>19</v>
      </c>
      <c r="Q6" s="65" t="s">
        <v>20</v>
      </c>
      <c r="R6" s="185" t="s">
        <v>21</v>
      </c>
      <c r="S6" s="185" t="s">
        <v>22</v>
      </c>
      <c r="T6" s="65" t="s">
        <v>23</v>
      </c>
      <c r="U6" s="33" t="s">
        <v>24</v>
      </c>
      <c r="V6" s="164"/>
      <c r="W6" s="165" t="s">
        <v>25</v>
      </c>
      <c r="X6" s="162"/>
      <c r="Y6" s="33" t="s">
        <v>26</v>
      </c>
      <c r="Z6" s="69"/>
      <c r="AA6" s="69"/>
      <c r="AB6" s="163" t="s">
        <v>27</v>
      </c>
      <c r="AC6" s="65" t="s">
        <v>28</v>
      </c>
      <c r="AD6" s="183" t="s">
        <v>29</v>
      </c>
      <c r="AE6" s="33" t="s">
        <v>30</v>
      </c>
    </row>
    <row r="7" s="51" customFormat="1" ht="24.75" customHeight="1" spans="1:32">
      <c r="A7" s="69"/>
      <c r="B7" s="69"/>
      <c r="C7" s="69"/>
      <c r="D7" s="186"/>
      <c r="E7" s="187"/>
      <c r="F7" s="166"/>
      <c r="G7" s="187"/>
      <c r="H7" s="187"/>
      <c r="I7" s="187"/>
      <c r="J7" s="187"/>
      <c r="K7" s="187"/>
      <c r="L7" s="186"/>
      <c r="M7" s="186"/>
      <c r="N7" s="186"/>
      <c r="O7" s="186"/>
      <c r="P7" s="186"/>
      <c r="Q7" s="69"/>
      <c r="R7" s="188"/>
      <c r="S7" s="188"/>
      <c r="T7" s="69"/>
      <c r="U7" s="33" t="s">
        <v>31</v>
      </c>
      <c r="V7" s="168" t="s">
        <v>32</v>
      </c>
      <c r="W7" s="71" t="s">
        <v>31</v>
      </c>
      <c r="X7" s="33" t="s">
        <v>32</v>
      </c>
      <c r="Y7" s="33" t="s">
        <v>31</v>
      </c>
      <c r="Z7" s="33" t="s">
        <v>33</v>
      </c>
      <c r="AA7" s="33" t="s">
        <v>32</v>
      </c>
      <c r="AB7" s="167"/>
      <c r="AC7" s="69"/>
      <c r="AD7" s="186"/>
      <c r="AE7" s="69"/>
    </row>
    <row r="8" ht="15.75" hidden="1" customHeight="1" spans="1:32">
      <c r="A8" s="69"/>
      <c r="B8" s="75"/>
      <c r="C8" s="33"/>
      <c r="D8" s="189"/>
      <c r="E8" s="189"/>
      <c r="F8" s="33"/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00"/>
      <c r="R8" s="191"/>
      <c r="S8" s="170"/>
      <c r="T8" s="34" t="str">
        <f>IF(S8=0,"",W8/S8)</f>
        <v/>
      </c>
      <c r="U8" s="34"/>
      <c r="V8" s="46"/>
      <c r="W8" s="171"/>
      <c r="X8" s="34"/>
      <c r="Y8" s="34"/>
      <c r="Z8" s="69"/>
      <c r="AA8" s="34"/>
      <c r="AB8" s="34"/>
      <c r="AC8" s="75"/>
      <c r="AD8" s="189"/>
      <c r="AE8" s="72"/>
    </row>
    <row r="9" ht="23.45" customHeight="1" spans="1:32">
      <c r="A9" s="69">
        <v>1</v>
      </c>
      <c r="B9" s="33" t="s">
        <v>34</v>
      </c>
      <c r="C9" s="88" t="s">
        <v>35</v>
      </c>
      <c r="D9" s="75"/>
      <c r="E9" s="75"/>
      <c r="F9" s="33"/>
      <c r="G9" s="69"/>
      <c r="H9" s="69"/>
      <c r="I9" s="69"/>
      <c r="J9" s="69"/>
      <c r="K9" s="69"/>
      <c r="L9" s="69"/>
      <c r="M9" s="69"/>
      <c r="N9" s="69"/>
      <c r="O9" s="75"/>
      <c r="P9" s="69"/>
      <c r="Q9" s="100" t="s">
        <v>36</v>
      </c>
      <c r="R9" s="175" t="s">
        <v>37</v>
      </c>
      <c r="S9" s="170">
        <v>24</v>
      </c>
      <c r="T9" s="34">
        <v>300</v>
      </c>
      <c r="U9" s="34"/>
      <c r="V9" s="46"/>
      <c r="W9" s="192">
        <v>6750</v>
      </c>
      <c r="X9" s="170">
        <v>0</v>
      </c>
      <c r="Y9" s="34">
        <f>T9*S9</f>
        <v>7200</v>
      </c>
      <c r="Z9" s="193">
        <v>0.3</v>
      </c>
      <c r="AA9" s="34">
        <f>Y9*Z9</f>
        <v>2160</v>
      </c>
      <c r="AB9" s="34"/>
      <c r="AC9" s="88"/>
      <c r="AD9" s="75"/>
      <c r="AE9" s="72"/>
      <c r="AF9" s="102"/>
    </row>
    <row r="10" ht="23.45" customHeight="1" spans="1:32">
      <c r="A10" s="69">
        <v>2</v>
      </c>
      <c r="B10" s="33" t="s">
        <v>38</v>
      </c>
      <c r="C10" s="88" t="s">
        <v>35</v>
      </c>
      <c r="D10" s="75"/>
      <c r="E10" s="75"/>
      <c r="F10" s="33"/>
      <c r="G10" s="69"/>
      <c r="H10" s="69"/>
      <c r="I10" s="69"/>
      <c r="J10" s="69"/>
      <c r="K10" s="69"/>
      <c r="L10" s="69"/>
      <c r="M10" s="69"/>
      <c r="N10" s="69"/>
      <c r="O10" s="75"/>
      <c r="P10" s="69"/>
      <c r="Q10" s="100" t="s">
        <v>36</v>
      </c>
      <c r="R10" s="175" t="s">
        <v>37</v>
      </c>
      <c r="S10" s="170">
        <v>24</v>
      </c>
      <c r="T10" s="34">
        <v>300</v>
      </c>
      <c r="U10" s="34"/>
      <c r="V10" s="46"/>
      <c r="W10" s="192">
        <v>6750</v>
      </c>
      <c r="X10" s="170">
        <v>0</v>
      </c>
      <c r="Y10" s="34">
        <f t="shared" ref="Y10:Y22" si="0">T10*S10</f>
        <v>7200</v>
      </c>
      <c r="Z10" s="193">
        <v>0.3</v>
      </c>
      <c r="AA10" s="34">
        <f t="shared" ref="AA10:AA22" si="1">Y10*Z10</f>
        <v>2160</v>
      </c>
      <c r="AB10" s="34"/>
      <c r="AC10" s="88"/>
      <c r="AD10" s="75"/>
      <c r="AE10" s="72"/>
      <c r="AF10" s="102"/>
    </row>
    <row r="11" ht="23.45" customHeight="1" spans="1:32">
      <c r="A11" s="69">
        <v>3</v>
      </c>
      <c r="B11" s="33" t="s">
        <v>39</v>
      </c>
      <c r="C11" s="88" t="s">
        <v>35</v>
      </c>
      <c r="D11" s="75"/>
      <c r="E11" s="75"/>
      <c r="F11" s="33"/>
      <c r="G11" s="69"/>
      <c r="H11" s="69"/>
      <c r="I11" s="69"/>
      <c r="J11" s="69"/>
      <c r="K11" s="69"/>
      <c r="L11" s="69"/>
      <c r="M11" s="69"/>
      <c r="N11" s="69"/>
      <c r="O11" s="75"/>
      <c r="P11" s="69"/>
      <c r="Q11" s="100" t="s">
        <v>40</v>
      </c>
      <c r="R11" s="175" t="s">
        <v>37</v>
      </c>
      <c r="S11" s="170">
        <v>24</v>
      </c>
      <c r="T11" s="34">
        <v>300</v>
      </c>
      <c r="U11" s="34"/>
      <c r="V11" s="46"/>
      <c r="W11" s="192">
        <v>7000</v>
      </c>
      <c r="X11" s="170">
        <v>116.47</v>
      </c>
      <c r="Y11" s="34">
        <f t="shared" si="0"/>
        <v>7200</v>
      </c>
      <c r="Z11" s="193">
        <v>0.3</v>
      </c>
      <c r="AA11" s="34">
        <f t="shared" si="1"/>
        <v>2160</v>
      </c>
      <c r="AB11" s="34"/>
      <c r="AC11" s="88"/>
      <c r="AD11" s="75"/>
      <c r="AE11" s="72"/>
      <c r="AF11" s="102"/>
    </row>
    <row r="12" ht="23.45" customHeight="1" spans="1:32">
      <c r="A12" s="69">
        <v>4</v>
      </c>
      <c r="B12" s="33" t="s">
        <v>41</v>
      </c>
      <c r="C12" s="88" t="s">
        <v>35</v>
      </c>
      <c r="D12" s="189"/>
      <c r="E12" s="189"/>
      <c r="F12" s="33"/>
      <c r="G12" s="186"/>
      <c r="H12" s="186"/>
      <c r="I12" s="186"/>
      <c r="J12" s="186"/>
      <c r="K12" s="186"/>
      <c r="L12" s="186"/>
      <c r="M12" s="186"/>
      <c r="N12" s="186"/>
      <c r="O12" s="189"/>
      <c r="P12" s="186"/>
      <c r="Q12" s="100" t="s">
        <v>42</v>
      </c>
      <c r="R12" s="175" t="s">
        <v>37</v>
      </c>
      <c r="S12" s="170">
        <v>24</v>
      </c>
      <c r="T12" s="34">
        <v>300</v>
      </c>
      <c r="U12" s="34"/>
      <c r="V12" s="46"/>
      <c r="W12" s="192">
        <v>7706.42</v>
      </c>
      <c r="X12" s="194">
        <v>1669.74</v>
      </c>
      <c r="Y12" s="34">
        <f t="shared" si="0"/>
        <v>7200</v>
      </c>
      <c r="Z12" s="193">
        <v>0.3</v>
      </c>
      <c r="AA12" s="34">
        <f t="shared" si="1"/>
        <v>2160</v>
      </c>
      <c r="AB12" s="34"/>
      <c r="AC12" s="88"/>
      <c r="AD12" s="189"/>
      <c r="AE12" s="72"/>
      <c r="AF12" s="102"/>
    </row>
    <row r="13" ht="23.45" customHeight="1" spans="1:32">
      <c r="A13" s="69">
        <v>5</v>
      </c>
      <c r="B13" s="33" t="s">
        <v>43</v>
      </c>
      <c r="C13" s="88" t="s">
        <v>44</v>
      </c>
      <c r="D13" s="189"/>
      <c r="E13" s="189"/>
      <c r="F13" s="33"/>
      <c r="G13" s="186"/>
      <c r="H13" s="186"/>
      <c r="I13" s="186"/>
      <c r="J13" s="186"/>
      <c r="K13" s="186"/>
      <c r="L13" s="186"/>
      <c r="M13" s="186"/>
      <c r="N13" s="186"/>
      <c r="O13" s="189"/>
      <c r="P13" s="186"/>
      <c r="Q13" s="100" t="s">
        <v>45</v>
      </c>
      <c r="R13" s="175" t="s">
        <v>37</v>
      </c>
      <c r="S13" s="170">
        <v>24</v>
      </c>
      <c r="T13" s="34">
        <v>360</v>
      </c>
      <c r="U13" s="34"/>
      <c r="V13" s="46"/>
      <c r="W13" s="192">
        <v>10230.09</v>
      </c>
      <c r="X13" s="194">
        <v>2387.09</v>
      </c>
      <c r="Y13" s="34">
        <f t="shared" si="0"/>
        <v>8640</v>
      </c>
      <c r="Z13" s="193">
        <v>0.3</v>
      </c>
      <c r="AA13" s="34">
        <f t="shared" si="1"/>
        <v>2592</v>
      </c>
      <c r="AB13" s="34"/>
      <c r="AC13" s="88"/>
      <c r="AD13" s="189"/>
      <c r="AE13" s="72"/>
      <c r="AF13" s="102"/>
    </row>
    <row r="14" ht="23.45" customHeight="1" spans="1:32">
      <c r="A14" s="69">
        <v>6</v>
      </c>
      <c r="B14" s="33" t="s">
        <v>46</v>
      </c>
      <c r="C14" s="88" t="s">
        <v>44</v>
      </c>
      <c r="D14" s="189"/>
      <c r="E14" s="189"/>
      <c r="F14" s="33"/>
      <c r="G14" s="186"/>
      <c r="H14" s="186"/>
      <c r="I14" s="186"/>
      <c r="J14" s="186"/>
      <c r="K14" s="186"/>
      <c r="L14" s="186"/>
      <c r="M14" s="186"/>
      <c r="N14" s="186"/>
      <c r="O14" s="189"/>
      <c r="P14" s="186"/>
      <c r="Q14" s="100" t="s">
        <v>45</v>
      </c>
      <c r="R14" s="175" t="s">
        <v>37</v>
      </c>
      <c r="S14" s="170">
        <v>24</v>
      </c>
      <c r="T14" s="34">
        <v>360</v>
      </c>
      <c r="U14" s="34"/>
      <c r="V14" s="46"/>
      <c r="W14" s="192">
        <v>10230.09</v>
      </c>
      <c r="X14" s="194">
        <v>2387.09</v>
      </c>
      <c r="Y14" s="34">
        <f t="shared" si="0"/>
        <v>8640</v>
      </c>
      <c r="Z14" s="193">
        <v>0.3</v>
      </c>
      <c r="AA14" s="34">
        <f t="shared" si="1"/>
        <v>2592</v>
      </c>
      <c r="AB14" s="34"/>
      <c r="AC14" s="88"/>
      <c r="AD14" s="189"/>
      <c r="AE14" s="72"/>
      <c r="AF14" s="102"/>
    </row>
    <row r="15" ht="23.45" customHeight="1" spans="1:32">
      <c r="A15" s="69">
        <v>7</v>
      </c>
      <c r="B15" s="33" t="s">
        <v>47</v>
      </c>
      <c r="C15" s="88" t="s">
        <v>44</v>
      </c>
      <c r="D15" s="189"/>
      <c r="E15" s="189"/>
      <c r="F15" s="33"/>
      <c r="G15" s="186"/>
      <c r="H15" s="186"/>
      <c r="I15" s="186"/>
      <c r="J15" s="186"/>
      <c r="K15" s="186"/>
      <c r="L15" s="186"/>
      <c r="M15" s="186"/>
      <c r="N15" s="186"/>
      <c r="O15" s="189"/>
      <c r="P15" s="186"/>
      <c r="Q15" s="100" t="s">
        <v>45</v>
      </c>
      <c r="R15" s="175" t="s">
        <v>37</v>
      </c>
      <c r="S15" s="170">
        <v>24</v>
      </c>
      <c r="T15" s="34">
        <v>360</v>
      </c>
      <c r="U15" s="34"/>
      <c r="V15" s="46"/>
      <c r="W15" s="192">
        <v>10230.09</v>
      </c>
      <c r="X15" s="194">
        <v>2387.09</v>
      </c>
      <c r="Y15" s="34">
        <f t="shared" si="0"/>
        <v>8640</v>
      </c>
      <c r="Z15" s="193">
        <v>0.3</v>
      </c>
      <c r="AA15" s="34">
        <f t="shared" si="1"/>
        <v>2592</v>
      </c>
      <c r="AB15" s="34"/>
      <c r="AC15" s="88"/>
      <c r="AD15" s="189"/>
      <c r="AE15" s="72"/>
      <c r="AF15" s="102"/>
    </row>
    <row r="16" ht="15.75" customHeight="1" spans="1:32">
      <c r="A16" s="69">
        <v>10</v>
      </c>
      <c r="B16" s="72"/>
      <c r="C16" s="88" t="s">
        <v>48</v>
      </c>
      <c r="D16" s="72"/>
      <c r="E16" s="72"/>
      <c r="F16" s="69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175" t="s">
        <v>37</v>
      </c>
      <c r="S16" s="72">
        <f>3*6*5</f>
        <v>90</v>
      </c>
      <c r="T16" s="72">
        <v>300</v>
      </c>
      <c r="U16" s="72"/>
      <c r="V16" s="72"/>
      <c r="W16" s="72"/>
      <c r="X16" s="72"/>
      <c r="Y16" s="34">
        <f t="shared" si="0"/>
        <v>27000</v>
      </c>
      <c r="Z16" s="195">
        <v>0.3</v>
      </c>
      <c r="AA16" s="34">
        <f t="shared" si="1"/>
        <v>8100</v>
      </c>
      <c r="AB16" s="72"/>
      <c r="AC16" s="141" t="s">
        <v>49</v>
      </c>
      <c r="AF16" s="102"/>
    </row>
    <row r="17" ht="19.7" customHeight="1" spans="1:32">
      <c r="A17" s="69">
        <v>11</v>
      </c>
      <c r="B17" s="72"/>
      <c r="C17" s="141" t="s">
        <v>50</v>
      </c>
      <c r="D17" s="72"/>
      <c r="E17" s="72"/>
      <c r="F17" s="69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175" t="s">
        <v>37</v>
      </c>
      <c r="S17" s="72">
        <v>24</v>
      </c>
      <c r="T17" s="72">
        <v>300</v>
      </c>
      <c r="U17" s="72"/>
      <c r="V17" s="72"/>
      <c r="W17" s="72"/>
      <c r="X17" s="72"/>
      <c r="Y17" s="34">
        <f t="shared" si="0"/>
        <v>7200</v>
      </c>
      <c r="Z17" s="195">
        <v>0.3</v>
      </c>
      <c r="AA17" s="34">
        <f t="shared" si="1"/>
        <v>2160</v>
      </c>
      <c r="AB17" s="72"/>
      <c r="AC17" s="141" t="s">
        <v>49</v>
      </c>
      <c r="AF17" s="102"/>
    </row>
    <row r="18" ht="15.75" customHeight="1" spans="1:32">
      <c r="A18" s="69"/>
      <c r="B18" s="33"/>
      <c r="C18" s="75"/>
      <c r="D18" s="189"/>
      <c r="E18" s="189"/>
      <c r="F18" s="33"/>
      <c r="G18" s="186"/>
      <c r="H18" s="186"/>
      <c r="I18" s="186"/>
      <c r="J18" s="186"/>
      <c r="K18" s="186"/>
      <c r="L18" s="186"/>
      <c r="M18" s="186"/>
      <c r="N18" s="186"/>
      <c r="O18" s="189"/>
      <c r="P18" s="186"/>
      <c r="Q18" s="100"/>
      <c r="R18" s="175"/>
      <c r="S18" s="170"/>
      <c r="T18" s="34"/>
      <c r="U18" s="34"/>
      <c r="V18" s="34"/>
      <c r="W18" s="34"/>
      <c r="X18" s="34"/>
      <c r="Y18" s="34"/>
      <c r="Z18" s="195"/>
      <c r="AA18" s="34"/>
      <c r="AB18" s="34"/>
      <c r="AC18" s="88"/>
      <c r="AD18" s="196"/>
      <c r="AE18" s="197"/>
    </row>
    <row r="19" ht="15.75" customHeight="1" spans="1:32">
      <c r="A19" s="160" t="s">
        <v>51</v>
      </c>
      <c r="B19" s="161"/>
      <c r="C19" s="162"/>
      <c r="D19" s="189"/>
      <c r="E19" s="189"/>
      <c r="F19" s="69"/>
      <c r="G19" s="186"/>
      <c r="H19" s="186"/>
      <c r="I19" s="186"/>
      <c r="J19" s="186"/>
      <c r="K19" s="186"/>
      <c r="L19" s="186"/>
      <c r="M19" s="186"/>
      <c r="N19" s="186"/>
      <c r="O19" s="189"/>
      <c r="P19" s="186"/>
      <c r="Q19" s="100"/>
      <c r="R19" s="169"/>
      <c r="S19" s="170"/>
      <c r="T19" s="34" t="str">
        <f>IF(S19=0,"",W19/S19)</f>
        <v/>
      </c>
      <c r="U19" s="171">
        <f>SUM(U8:U18)</f>
        <v>0</v>
      </c>
      <c r="V19" s="46">
        <f>SUM(V8:V18)</f>
        <v>0</v>
      </c>
      <c r="W19" s="171">
        <f>SUM(W8:W18)</f>
        <v>58896.69</v>
      </c>
      <c r="X19" s="34">
        <f>SUM(X8:X18)</f>
        <v>8947.48</v>
      </c>
      <c r="Y19" s="171">
        <f>SUM(Y8:Y18)</f>
        <v>88920</v>
      </c>
      <c r="Z19" s="171"/>
      <c r="AA19" s="171">
        <f>SUM(AA8:AA18)</f>
        <v>26676</v>
      </c>
      <c r="AB19" s="34"/>
      <c r="AC19" s="75"/>
      <c r="AD19" s="189"/>
      <c r="AE19" s="72"/>
    </row>
    <row r="21" spans="1:32">
      <c r="AA21" s="56">
        <f>AA19/Y19</f>
        <v>0.3</v>
      </c>
    </row>
  </sheetData>
  <mergeCells count="30">
    <mergeCell ref="A2:AB2"/>
    <mergeCell ref="A3:AC3"/>
    <mergeCell ref="U6:V6"/>
    <mergeCell ref="W6:X6"/>
    <mergeCell ref="Y6:AA6"/>
    <mergeCell ref="A19:C19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AB6:AB7"/>
    <mergeCell ref="AC6:AC7"/>
    <mergeCell ref="AD6:AD7"/>
    <mergeCell ref="AE6:AE7"/>
  </mergeCells>
  <hyperlinks>
    <hyperlink ref="A1" location="索引目录!E38" display="返回索引页"/>
    <hyperlink ref="B1" location="'4-6固定资产汇总'!B8" display="返回"/>
  </hyperlink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opLeftCell="A3" workbookViewId="0">
      <selection activeCell="R18" sqref="R18"/>
    </sheetView>
  </sheetViews>
  <sheetFormatPr defaultColWidth="9.46666666666667" defaultRowHeight="12.75"/>
  <cols>
    <col min="1" max="1" width="6.23333333333333" style="56" customWidth="1"/>
    <col min="2" max="2" width="17.875" style="56" customWidth="1"/>
    <col min="3" max="3" width="8.75833333333333" style="56" customWidth="1"/>
    <col min="4" max="4" width="8.35" style="56" hidden="1" customWidth="1" outlineLevel="1"/>
    <col min="5" max="5" width="12.35" style="56" customWidth="1" collapsed="1"/>
    <col min="6" max="6" width="4.64166666666667" style="56" customWidth="1"/>
    <col min="7" max="8" width="5.35" style="56" customWidth="1"/>
    <col min="9" max="9" width="5.46666666666667" style="56" customWidth="1"/>
    <col min="10" max="10" width="8.23333333333333" style="56" customWidth="1"/>
    <col min="11" max="12" width="11.6416666666667" style="56" hidden="1" customWidth="1" outlineLevel="1"/>
    <col min="13" max="13" width="14.1166666666667" style="56" customWidth="1" collapsed="1"/>
    <col min="14" max="14" width="13.4666666666667" style="56" customWidth="1"/>
    <col min="15" max="15" width="12.2333333333333" style="56" hidden="1" customWidth="1"/>
    <col min="16" max="16" width="15.35" style="56" customWidth="1"/>
    <col min="17" max="17" width="11.4666666666667" style="56" customWidth="1"/>
    <col min="18" max="18" width="13.2333333333333" style="56" customWidth="1"/>
    <col min="19" max="19" width="7.875" style="56" customWidth="1"/>
    <col min="20" max="20" width="10.35" style="56" hidden="1" customWidth="1"/>
    <col min="21" max="21" width="15.4666666666667" style="56" customWidth="1"/>
    <col min="22" max="256" width="9.46666666666667" style="56"/>
    <col min="257" max="257" width="6.23333333333333" style="56" customWidth="1"/>
    <col min="258" max="258" width="15.4666666666667" style="56" customWidth="1"/>
    <col min="259" max="259" width="8.75833333333333" style="56" customWidth="1"/>
    <col min="260" max="260" width="9.46666666666667" style="56" hidden="1" customWidth="1"/>
    <col min="261" max="261" width="12.35" style="56" customWidth="1"/>
    <col min="262" max="262" width="4.64166666666667" style="56" customWidth="1"/>
    <col min="263" max="264" width="5.35" style="56" customWidth="1"/>
    <col min="265" max="265" width="5.46666666666667" style="56" customWidth="1"/>
    <col min="266" max="266" width="8.23333333333333" style="56" customWidth="1"/>
    <col min="267" max="268" width="9.46666666666667" style="56" hidden="1" customWidth="1"/>
    <col min="269" max="269" width="14.1166666666667" style="56" customWidth="1"/>
    <col min="270" max="270" width="13.4666666666667" style="56" customWidth="1"/>
    <col min="271" max="271" width="8.875" style="56" customWidth="1"/>
    <col min="272" max="272" width="15.35" style="56" customWidth="1"/>
    <col min="273" max="273" width="7.64166666666667" style="56" customWidth="1"/>
    <col min="274" max="274" width="13.2333333333333" style="56" customWidth="1"/>
    <col min="275" max="275" width="7.875" style="56" customWidth="1"/>
    <col min="276" max="276" width="11.4666666666667" style="56" customWidth="1"/>
    <col min="277" max="277" width="12.1166666666667" style="56" customWidth="1"/>
    <col min="278" max="512" width="9.46666666666667" style="56"/>
    <col min="513" max="513" width="6.23333333333333" style="56" customWidth="1"/>
    <col min="514" max="514" width="15.4666666666667" style="56" customWidth="1"/>
    <col min="515" max="515" width="8.75833333333333" style="56" customWidth="1"/>
    <col min="516" max="516" width="9.46666666666667" style="56" hidden="1" customWidth="1"/>
    <col min="517" max="517" width="12.35" style="56" customWidth="1"/>
    <col min="518" max="518" width="4.64166666666667" style="56" customWidth="1"/>
    <col min="519" max="520" width="5.35" style="56" customWidth="1"/>
    <col min="521" max="521" width="5.46666666666667" style="56" customWidth="1"/>
    <col min="522" max="522" width="8.23333333333333" style="56" customWidth="1"/>
    <col min="523" max="524" width="9.46666666666667" style="56" hidden="1" customWidth="1"/>
    <col min="525" max="525" width="14.1166666666667" style="56" customWidth="1"/>
    <col min="526" max="526" width="13.4666666666667" style="56" customWidth="1"/>
    <col min="527" max="527" width="8.875" style="56" customWidth="1"/>
    <col min="528" max="528" width="15.35" style="56" customWidth="1"/>
    <col min="529" max="529" width="7.64166666666667" style="56" customWidth="1"/>
    <col min="530" max="530" width="13.2333333333333" style="56" customWidth="1"/>
    <col min="531" max="531" width="7.875" style="56" customWidth="1"/>
    <col min="532" max="532" width="11.4666666666667" style="56" customWidth="1"/>
    <col min="533" max="533" width="12.1166666666667" style="56" customWidth="1"/>
    <col min="534" max="768" width="9.46666666666667" style="56"/>
    <col min="769" max="769" width="6.23333333333333" style="56" customWidth="1"/>
    <col min="770" max="770" width="15.4666666666667" style="56" customWidth="1"/>
    <col min="771" max="771" width="8.75833333333333" style="56" customWidth="1"/>
    <col min="772" max="772" width="9.46666666666667" style="56" hidden="1" customWidth="1"/>
    <col min="773" max="773" width="12.35" style="56" customWidth="1"/>
    <col min="774" max="774" width="4.64166666666667" style="56" customWidth="1"/>
    <col min="775" max="776" width="5.35" style="56" customWidth="1"/>
    <col min="777" max="777" width="5.46666666666667" style="56" customWidth="1"/>
    <col min="778" max="778" width="8.23333333333333" style="56" customWidth="1"/>
    <col min="779" max="780" width="9.46666666666667" style="56" hidden="1" customWidth="1"/>
    <col min="781" max="781" width="14.1166666666667" style="56" customWidth="1"/>
    <col min="782" max="782" width="13.4666666666667" style="56" customWidth="1"/>
    <col min="783" max="783" width="8.875" style="56" customWidth="1"/>
    <col min="784" max="784" width="15.35" style="56" customWidth="1"/>
    <col min="785" max="785" width="7.64166666666667" style="56" customWidth="1"/>
    <col min="786" max="786" width="13.2333333333333" style="56" customWidth="1"/>
    <col min="787" max="787" width="7.875" style="56" customWidth="1"/>
    <col min="788" max="788" width="11.4666666666667" style="56" customWidth="1"/>
    <col min="789" max="789" width="12.1166666666667" style="56" customWidth="1"/>
    <col min="790" max="1024" width="9.46666666666667" style="56"/>
    <col min="1025" max="1025" width="6.23333333333333" style="56" customWidth="1"/>
    <col min="1026" max="1026" width="15.4666666666667" style="56" customWidth="1"/>
    <col min="1027" max="1027" width="8.75833333333333" style="56" customWidth="1"/>
    <col min="1028" max="1028" width="9.46666666666667" style="56" hidden="1" customWidth="1"/>
    <col min="1029" max="1029" width="12.35" style="56" customWidth="1"/>
    <col min="1030" max="1030" width="4.64166666666667" style="56" customWidth="1"/>
    <col min="1031" max="1032" width="5.35" style="56" customWidth="1"/>
    <col min="1033" max="1033" width="5.46666666666667" style="56" customWidth="1"/>
    <col min="1034" max="1034" width="8.23333333333333" style="56" customWidth="1"/>
    <col min="1035" max="1036" width="9.46666666666667" style="56" hidden="1" customWidth="1"/>
    <col min="1037" max="1037" width="14.1166666666667" style="56" customWidth="1"/>
    <col min="1038" max="1038" width="13.4666666666667" style="56" customWidth="1"/>
    <col min="1039" max="1039" width="8.875" style="56" customWidth="1"/>
    <col min="1040" max="1040" width="15.35" style="56" customWidth="1"/>
    <col min="1041" max="1041" width="7.64166666666667" style="56" customWidth="1"/>
    <col min="1042" max="1042" width="13.2333333333333" style="56" customWidth="1"/>
    <col min="1043" max="1043" width="7.875" style="56" customWidth="1"/>
    <col min="1044" max="1044" width="11.4666666666667" style="56" customWidth="1"/>
    <col min="1045" max="1045" width="12.1166666666667" style="56" customWidth="1"/>
    <col min="1046" max="1280" width="9.46666666666667" style="56"/>
    <col min="1281" max="1281" width="6.23333333333333" style="56" customWidth="1"/>
    <col min="1282" max="1282" width="15.4666666666667" style="56" customWidth="1"/>
    <col min="1283" max="1283" width="8.75833333333333" style="56" customWidth="1"/>
    <col min="1284" max="1284" width="9.46666666666667" style="56" hidden="1" customWidth="1"/>
    <col min="1285" max="1285" width="12.35" style="56" customWidth="1"/>
    <col min="1286" max="1286" width="4.64166666666667" style="56" customWidth="1"/>
    <col min="1287" max="1288" width="5.35" style="56" customWidth="1"/>
    <col min="1289" max="1289" width="5.46666666666667" style="56" customWidth="1"/>
    <col min="1290" max="1290" width="8.23333333333333" style="56" customWidth="1"/>
    <col min="1291" max="1292" width="9.46666666666667" style="56" hidden="1" customWidth="1"/>
    <col min="1293" max="1293" width="14.1166666666667" style="56" customWidth="1"/>
    <col min="1294" max="1294" width="13.4666666666667" style="56" customWidth="1"/>
    <col min="1295" max="1295" width="8.875" style="56" customWidth="1"/>
    <col min="1296" max="1296" width="15.35" style="56" customWidth="1"/>
    <col min="1297" max="1297" width="7.64166666666667" style="56" customWidth="1"/>
    <col min="1298" max="1298" width="13.2333333333333" style="56" customWidth="1"/>
    <col min="1299" max="1299" width="7.875" style="56" customWidth="1"/>
    <col min="1300" max="1300" width="11.4666666666667" style="56" customWidth="1"/>
    <col min="1301" max="1301" width="12.1166666666667" style="56" customWidth="1"/>
    <col min="1302" max="1536" width="9.46666666666667" style="56"/>
    <col min="1537" max="1537" width="6.23333333333333" style="56" customWidth="1"/>
    <col min="1538" max="1538" width="15.4666666666667" style="56" customWidth="1"/>
    <col min="1539" max="1539" width="8.75833333333333" style="56" customWidth="1"/>
    <col min="1540" max="1540" width="9.46666666666667" style="56" hidden="1" customWidth="1"/>
    <col min="1541" max="1541" width="12.35" style="56" customWidth="1"/>
    <col min="1542" max="1542" width="4.64166666666667" style="56" customWidth="1"/>
    <col min="1543" max="1544" width="5.35" style="56" customWidth="1"/>
    <col min="1545" max="1545" width="5.46666666666667" style="56" customWidth="1"/>
    <col min="1546" max="1546" width="8.23333333333333" style="56" customWidth="1"/>
    <col min="1547" max="1548" width="9.46666666666667" style="56" hidden="1" customWidth="1"/>
    <col min="1549" max="1549" width="14.1166666666667" style="56" customWidth="1"/>
    <col min="1550" max="1550" width="13.4666666666667" style="56" customWidth="1"/>
    <col min="1551" max="1551" width="8.875" style="56" customWidth="1"/>
    <col min="1552" max="1552" width="15.35" style="56" customWidth="1"/>
    <col min="1553" max="1553" width="7.64166666666667" style="56" customWidth="1"/>
    <col min="1554" max="1554" width="13.2333333333333" style="56" customWidth="1"/>
    <col min="1555" max="1555" width="7.875" style="56" customWidth="1"/>
    <col min="1556" max="1556" width="11.4666666666667" style="56" customWidth="1"/>
    <col min="1557" max="1557" width="12.1166666666667" style="56" customWidth="1"/>
    <col min="1558" max="1792" width="9.46666666666667" style="56"/>
    <col min="1793" max="1793" width="6.23333333333333" style="56" customWidth="1"/>
    <col min="1794" max="1794" width="15.4666666666667" style="56" customWidth="1"/>
    <col min="1795" max="1795" width="8.75833333333333" style="56" customWidth="1"/>
    <col min="1796" max="1796" width="9.46666666666667" style="56" hidden="1" customWidth="1"/>
    <col min="1797" max="1797" width="12.35" style="56" customWidth="1"/>
    <col min="1798" max="1798" width="4.64166666666667" style="56" customWidth="1"/>
    <col min="1799" max="1800" width="5.35" style="56" customWidth="1"/>
    <col min="1801" max="1801" width="5.46666666666667" style="56" customWidth="1"/>
    <col min="1802" max="1802" width="8.23333333333333" style="56" customWidth="1"/>
    <col min="1803" max="1804" width="9.46666666666667" style="56" hidden="1" customWidth="1"/>
    <col min="1805" max="1805" width="14.1166666666667" style="56" customWidth="1"/>
    <col min="1806" max="1806" width="13.4666666666667" style="56" customWidth="1"/>
    <col min="1807" max="1807" width="8.875" style="56" customWidth="1"/>
    <col min="1808" max="1808" width="15.35" style="56" customWidth="1"/>
    <col min="1809" max="1809" width="7.64166666666667" style="56" customWidth="1"/>
    <col min="1810" max="1810" width="13.2333333333333" style="56" customWidth="1"/>
    <col min="1811" max="1811" width="7.875" style="56" customWidth="1"/>
    <col min="1812" max="1812" width="11.4666666666667" style="56" customWidth="1"/>
    <col min="1813" max="1813" width="12.1166666666667" style="56" customWidth="1"/>
    <col min="1814" max="2048" width="9.46666666666667" style="56"/>
    <col min="2049" max="2049" width="6.23333333333333" style="56" customWidth="1"/>
    <col min="2050" max="2050" width="15.4666666666667" style="56" customWidth="1"/>
    <col min="2051" max="2051" width="8.75833333333333" style="56" customWidth="1"/>
    <col min="2052" max="2052" width="9.46666666666667" style="56" hidden="1" customWidth="1"/>
    <col min="2053" max="2053" width="12.35" style="56" customWidth="1"/>
    <col min="2054" max="2054" width="4.64166666666667" style="56" customWidth="1"/>
    <col min="2055" max="2056" width="5.35" style="56" customWidth="1"/>
    <col min="2057" max="2057" width="5.46666666666667" style="56" customWidth="1"/>
    <col min="2058" max="2058" width="8.23333333333333" style="56" customWidth="1"/>
    <col min="2059" max="2060" width="9.46666666666667" style="56" hidden="1" customWidth="1"/>
    <col min="2061" max="2061" width="14.1166666666667" style="56" customWidth="1"/>
    <col min="2062" max="2062" width="13.4666666666667" style="56" customWidth="1"/>
    <col min="2063" max="2063" width="8.875" style="56" customWidth="1"/>
    <col min="2064" max="2064" width="15.35" style="56" customWidth="1"/>
    <col min="2065" max="2065" width="7.64166666666667" style="56" customWidth="1"/>
    <col min="2066" max="2066" width="13.2333333333333" style="56" customWidth="1"/>
    <col min="2067" max="2067" width="7.875" style="56" customWidth="1"/>
    <col min="2068" max="2068" width="11.4666666666667" style="56" customWidth="1"/>
    <col min="2069" max="2069" width="12.1166666666667" style="56" customWidth="1"/>
    <col min="2070" max="2304" width="9.46666666666667" style="56"/>
    <col min="2305" max="2305" width="6.23333333333333" style="56" customWidth="1"/>
    <col min="2306" max="2306" width="15.4666666666667" style="56" customWidth="1"/>
    <col min="2307" max="2307" width="8.75833333333333" style="56" customWidth="1"/>
    <col min="2308" max="2308" width="9.46666666666667" style="56" hidden="1" customWidth="1"/>
    <col min="2309" max="2309" width="12.35" style="56" customWidth="1"/>
    <col min="2310" max="2310" width="4.64166666666667" style="56" customWidth="1"/>
    <col min="2311" max="2312" width="5.35" style="56" customWidth="1"/>
    <col min="2313" max="2313" width="5.46666666666667" style="56" customWidth="1"/>
    <col min="2314" max="2314" width="8.23333333333333" style="56" customWidth="1"/>
    <col min="2315" max="2316" width="9.46666666666667" style="56" hidden="1" customWidth="1"/>
    <col min="2317" max="2317" width="14.1166666666667" style="56" customWidth="1"/>
    <col min="2318" max="2318" width="13.4666666666667" style="56" customWidth="1"/>
    <col min="2319" max="2319" width="8.875" style="56" customWidth="1"/>
    <col min="2320" max="2320" width="15.35" style="56" customWidth="1"/>
    <col min="2321" max="2321" width="7.64166666666667" style="56" customWidth="1"/>
    <col min="2322" max="2322" width="13.2333333333333" style="56" customWidth="1"/>
    <col min="2323" max="2323" width="7.875" style="56" customWidth="1"/>
    <col min="2324" max="2324" width="11.4666666666667" style="56" customWidth="1"/>
    <col min="2325" max="2325" width="12.1166666666667" style="56" customWidth="1"/>
    <col min="2326" max="2560" width="9.46666666666667" style="56"/>
    <col min="2561" max="2561" width="6.23333333333333" style="56" customWidth="1"/>
    <col min="2562" max="2562" width="15.4666666666667" style="56" customWidth="1"/>
    <col min="2563" max="2563" width="8.75833333333333" style="56" customWidth="1"/>
    <col min="2564" max="2564" width="9.46666666666667" style="56" hidden="1" customWidth="1"/>
    <col min="2565" max="2565" width="12.35" style="56" customWidth="1"/>
    <col min="2566" max="2566" width="4.64166666666667" style="56" customWidth="1"/>
    <col min="2567" max="2568" width="5.35" style="56" customWidth="1"/>
    <col min="2569" max="2569" width="5.46666666666667" style="56" customWidth="1"/>
    <col min="2570" max="2570" width="8.23333333333333" style="56" customWidth="1"/>
    <col min="2571" max="2572" width="9.46666666666667" style="56" hidden="1" customWidth="1"/>
    <col min="2573" max="2573" width="14.1166666666667" style="56" customWidth="1"/>
    <col min="2574" max="2574" width="13.4666666666667" style="56" customWidth="1"/>
    <col min="2575" max="2575" width="8.875" style="56" customWidth="1"/>
    <col min="2576" max="2576" width="15.35" style="56" customWidth="1"/>
    <col min="2577" max="2577" width="7.64166666666667" style="56" customWidth="1"/>
    <col min="2578" max="2578" width="13.2333333333333" style="56" customWidth="1"/>
    <col min="2579" max="2579" width="7.875" style="56" customWidth="1"/>
    <col min="2580" max="2580" width="11.4666666666667" style="56" customWidth="1"/>
    <col min="2581" max="2581" width="12.1166666666667" style="56" customWidth="1"/>
    <col min="2582" max="2816" width="9.46666666666667" style="56"/>
    <col min="2817" max="2817" width="6.23333333333333" style="56" customWidth="1"/>
    <col min="2818" max="2818" width="15.4666666666667" style="56" customWidth="1"/>
    <col min="2819" max="2819" width="8.75833333333333" style="56" customWidth="1"/>
    <col min="2820" max="2820" width="9.46666666666667" style="56" hidden="1" customWidth="1"/>
    <col min="2821" max="2821" width="12.35" style="56" customWidth="1"/>
    <col min="2822" max="2822" width="4.64166666666667" style="56" customWidth="1"/>
    <col min="2823" max="2824" width="5.35" style="56" customWidth="1"/>
    <col min="2825" max="2825" width="5.46666666666667" style="56" customWidth="1"/>
    <col min="2826" max="2826" width="8.23333333333333" style="56" customWidth="1"/>
    <col min="2827" max="2828" width="9.46666666666667" style="56" hidden="1" customWidth="1"/>
    <col min="2829" max="2829" width="14.1166666666667" style="56" customWidth="1"/>
    <col min="2830" max="2830" width="13.4666666666667" style="56" customWidth="1"/>
    <col min="2831" max="2831" width="8.875" style="56" customWidth="1"/>
    <col min="2832" max="2832" width="15.35" style="56" customWidth="1"/>
    <col min="2833" max="2833" width="7.64166666666667" style="56" customWidth="1"/>
    <col min="2834" max="2834" width="13.2333333333333" style="56" customWidth="1"/>
    <col min="2835" max="2835" width="7.875" style="56" customWidth="1"/>
    <col min="2836" max="2836" width="11.4666666666667" style="56" customWidth="1"/>
    <col min="2837" max="2837" width="12.1166666666667" style="56" customWidth="1"/>
    <col min="2838" max="3072" width="9.46666666666667" style="56"/>
    <col min="3073" max="3073" width="6.23333333333333" style="56" customWidth="1"/>
    <col min="3074" max="3074" width="15.4666666666667" style="56" customWidth="1"/>
    <col min="3075" max="3075" width="8.75833333333333" style="56" customWidth="1"/>
    <col min="3076" max="3076" width="9.46666666666667" style="56" hidden="1" customWidth="1"/>
    <col min="3077" max="3077" width="12.35" style="56" customWidth="1"/>
    <col min="3078" max="3078" width="4.64166666666667" style="56" customWidth="1"/>
    <col min="3079" max="3080" width="5.35" style="56" customWidth="1"/>
    <col min="3081" max="3081" width="5.46666666666667" style="56" customWidth="1"/>
    <col min="3082" max="3082" width="8.23333333333333" style="56" customWidth="1"/>
    <col min="3083" max="3084" width="9.46666666666667" style="56" hidden="1" customWidth="1"/>
    <col min="3085" max="3085" width="14.1166666666667" style="56" customWidth="1"/>
    <col min="3086" max="3086" width="13.4666666666667" style="56" customWidth="1"/>
    <col min="3087" max="3087" width="8.875" style="56" customWidth="1"/>
    <col min="3088" max="3088" width="15.35" style="56" customWidth="1"/>
    <col min="3089" max="3089" width="7.64166666666667" style="56" customWidth="1"/>
    <col min="3090" max="3090" width="13.2333333333333" style="56" customWidth="1"/>
    <col min="3091" max="3091" width="7.875" style="56" customWidth="1"/>
    <col min="3092" max="3092" width="11.4666666666667" style="56" customWidth="1"/>
    <col min="3093" max="3093" width="12.1166666666667" style="56" customWidth="1"/>
    <col min="3094" max="3328" width="9.46666666666667" style="56"/>
    <col min="3329" max="3329" width="6.23333333333333" style="56" customWidth="1"/>
    <col min="3330" max="3330" width="15.4666666666667" style="56" customWidth="1"/>
    <col min="3331" max="3331" width="8.75833333333333" style="56" customWidth="1"/>
    <col min="3332" max="3332" width="9.46666666666667" style="56" hidden="1" customWidth="1"/>
    <col min="3333" max="3333" width="12.35" style="56" customWidth="1"/>
    <col min="3334" max="3334" width="4.64166666666667" style="56" customWidth="1"/>
    <col min="3335" max="3336" width="5.35" style="56" customWidth="1"/>
    <col min="3337" max="3337" width="5.46666666666667" style="56" customWidth="1"/>
    <col min="3338" max="3338" width="8.23333333333333" style="56" customWidth="1"/>
    <col min="3339" max="3340" width="9.46666666666667" style="56" hidden="1" customWidth="1"/>
    <col min="3341" max="3341" width="14.1166666666667" style="56" customWidth="1"/>
    <col min="3342" max="3342" width="13.4666666666667" style="56" customWidth="1"/>
    <col min="3343" max="3343" width="8.875" style="56" customWidth="1"/>
    <col min="3344" max="3344" width="15.35" style="56" customWidth="1"/>
    <col min="3345" max="3345" width="7.64166666666667" style="56" customWidth="1"/>
    <col min="3346" max="3346" width="13.2333333333333" style="56" customWidth="1"/>
    <col min="3347" max="3347" width="7.875" style="56" customWidth="1"/>
    <col min="3348" max="3348" width="11.4666666666667" style="56" customWidth="1"/>
    <col min="3349" max="3349" width="12.1166666666667" style="56" customWidth="1"/>
    <col min="3350" max="3584" width="9.46666666666667" style="56"/>
    <col min="3585" max="3585" width="6.23333333333333" style="56" customWidth="1"/>
    <col min="3586" max="3586" width="15.4666666666667" style="56" customWidth="1"/>
    <col min="3587" max="3587" width="8.75833333333333" style="56" customWidth="1"/>
    <col min="3588" max="3588" width="9.46666666666667" style="56" hidden="1" customWidth="1"/>
    <col min="3589" max="3589" width="12.35" style="56" customWidth="1"/>
    <col min="3590" max="3590" width="4.64166666666667" style="56" customWidth="1"/>
    <col min="3591" max="3592" width="5.35" style="56" customWidth="1"/>
    <col min="3593" max="3593" width="5.46666666666667" style="56" customWidth="1"/>
    <col min="3594" max="3594" width="8.23333333333333" style="56" customWidth="1"/>
    <col min="3595" max="3596" width="9.46666666666667" style="56" hidden="1" customWidth="1"/>
    <col min="3597" max="3597" width="14.1166666666667" style="56" customWidth="1"/>
    <col min="3598" max="3598" width="13.4666666666667" style="56" customWidth="1"/>
    <col min="3599" max="3599" width="8.875" style="56" customWidth="1"/>
    <col min="3600" max="3600" width="15.35" style="56" customWidth="1"/>
    <col min="3601" max="3601" width="7.64166666666667" style="56" customWidth="1"/>
    <col min="3602" max="3602" width="13.2333333333333" style="56" customWidth="1"/>
    <col min="3603" max="3603" width="7.875" style="56" customWidth="1"/>
    <col min="3604" max="3604" width="11.4666666666667" style="56" customWidth="1"/>
    <col min="3605" max="3605" width="12.1166666666667" style="56" customWidth="1"/>
    <col min="3606" max="3840" width="9.46666666666667" style="56"/>
    <col min="3841" max="3841" width="6.23333333333333" style="56" customWidth="1"/>
    <col min="3842" max="3842" width="15.4666666666667" style="56" customWidth="1"/>
    <col min="3843" max="3843" width="8.75833333333333" style="56" customWidth="1"/>
    <col min="3844" max="3844" width="9.46666666666667" style="56" hidden="1" customWidth="1"/>
    <col min="3845" max="3845" width="12.35" style="56" customWidth="1"/>
    <col min="3846" max="3846" width="4.64166666666667" style="56" customWidth="1"/>
    <col min="3847" max="3848" width="5.35" style="56" customWidth="1"/>
    <col min="3849" max="3849" width="5.46666666666667" style="56" customWidth="1"/>
    <col min="3850" max="3850" width="8.23333333333333" style="56" customWidth="1"/>
    <col min="3851" max="3852" width="9.46666666666667" style="56" hidden="1" customWidth="1"/>
    <col min="3853" max="3853" width="14.1166666666667" style="56" customWidth="1"/>
    <col min="3854" max="3854" width="13.4666666666667" style="56" customWidth="1"/>
    <col min="3855" max="3855" width="8.875" style="56" customWidth="1"/>
    <col min="3856" max="3856" width="15.35" style="56" customWidth="1"/>
    <col min="3857" max="3857" width="7.64166666666667" style="56" customWidth="1"/>
    <col min="3858" max="3858" width="13.2333333333333" style="56" customWidth="1"/>
    <col min="3859" max="3859" width="7.875" style="56" customWidth="1"/>
    <col min="3860" max="3860" width="11.4666666666667" style="56" customWidth="1"/>
    <col min="3861" max="3861" width="12.1166666666667" style="56" customWidth="1"/>
    <col min="3862" max="4096" width="9.46666666666667" style="56"/>
    <col min="4097" max="4097" width="6.23333333333333" style="56" customWidth="1"/>
    <col min="4098" max="4098" width="15.4666666666667" style="56" customWidth="1"/>
    <col min="4099" max="4099" width="8.75833333333333" style="56" customWidth="1"/>
    <col min="4100" max="4100" width="9.46666666666667" style="56" hidden="1" customWidth="1"/>
    <col min="4101" max="4101" width="12.35" style="56" customWidth="1"/>
    <col min="4102" max="4102" width="4.64166666666667" style="56" customWidth="1"/>
    <col min="4103" max="4104" width="5.35" style="56" customWidth="1"/>
    <col min="4105" max="4105" width="5.46666666666667" style="56" customWidth="1"/>
    <col min="4106" max="4106" width="8.23333333333333" style="56" customWidth="1"/>
    <col min="4107" max="4108" width="9.46666666666667" style="56" hidden="1" customWidth="1"/>
    <col min="4109" max="4109" width="14.1166666666667" style="56" customWidth="1"/>
    <col min="4110" max="4110" width="13.4666666666667" style="56" customWidth="1"/>
    <col min="4111" max="4111" width="8.875" style="56" customWidth="1"/>
    <col min="4112" max="4112" width="15.35" style="56" customWidth="1"/>
    <col min="4113" max="4113" width="7.64166666666667" style="56" customWidth="1"/>
    <col min="4114" max="4114" width="13.2333333333333" style="56" customWidth="1"/>
    <col min="4115" max="4115" width="7.875" style="56" customWidth="1"/>
    <col min="4116" max="4116" width="11.4666666666667" style="56" customWidth="1"/>
    <col min="4117" max="4117" width="12.1166666666667" style="56" customWidth="1"/>
    <col min="4118" max="4352" width="9.46666666666667" style="56"/>
    <col min="4353" max="4353" width="6.23333333333333" style="56" customWidth="1"/>
    <col min="4354" max="4354" width="15.4666666666667" style="56" customWidth="1"/>
    <col min="4355" max="4355" width="8.75833333333333" style="56" customWidth="1"/>
    <col min="4356" max="4356" width="9.46666666666667" style="56" hidden="1" customWidth="1"/>
    <col min="4357" max="4357" width="12.35" style="56" customWidth="1"/>
    <col min="4358" max="4358" width="4.64166666666667" style="56" customWidth="1"/>
    <col min="4359" max="4360" width="5.35" style="56" customWidth="1"/>
    <col min="4361" max="4361" width="5.46666666666667" style="56" customWidth="1"/>
    <col min="4362" max="4362" width="8.23333333333333" style="56" customWidth="1"/>
    <col min="4363" max="4364" width="9.46666666666667" style="56" hidden="1" customWidth="1"/>
    <col min="4365" max="4365" width="14.1166666666667" style="56" customWidth="1"/>
    <col min="4366" max="4366" width="13.4666666666667" style="56" customWidth="1"/>
    <col min="4367" max="4367" width="8.875" style="56" customWidth="1"/>
    <col min="4368" max="4368" width="15.35" style="56" customWidth="1"/>
    <col min="4369" max="4369" width="7.64166666666667" style="56" customWidth="1"/>
    <col min="4370" max="4370" width="13.2333333333333" style="56" customWidth="1"/>
    <col min="4371" max="4371" width="7.875" style="56" customWidth="1"/>
    <col min="4372" max="4372" width="11.4666666666667" style="56" customWidth="1"/>
    <col min="4373" max="4373" width="12.1166666666667" style="56" customWidth="1"/>
    <col min="4374" max="4608" width="9.46666666666667" style="56"/>
    <col min="4609" max="4609" width="6.23333333333333" style="56" customWidth="1"/>
    <col min="4610" max="4610" width="15.4666666666667" style="56" customWidth="1"/>
    <col min="4611" max="4611" width="8.75833333333333" style="56" customWidth="1"/>
    <col min="4612" max="4612" width="9.46666666666667" style="56" hidden="1" customWidth="1"/>
    <col min="4613" max="4613" width="12.35" style="56" customWidth="1"/>
    <col min="4614" max="4614" width="4.64166666666667" style="56" customWidth="1"/>
    <col min="4615" max="4616" width="5.35" style="56" customWidth="1"/>
    <col min="4617" max="4617" width="5.46666666666667" style="56" customWidth="1"/>
    <col min="4618" max="4618" width="8.23333333333333" style="56" customWidth="1"/>
    <col min="4619" max="4620" width="9.46666666666667" style="56" hidden="1" customWidth="1"/>
    <col min="4621" max="4621" width="14.1166666666667" style="56" customWidth="1"/>
    <col min="4622" max="4622" width="13.4666666666667" style="56" customWidth="1"/>
    <col min="4623" max="4623" width="8.875" style="56" customWidth="1"/>
    <col min="4624" max="4624" width="15.35" style="56" customWidth="1"/>
    <col min="4625" max="4625" width="7.64166666666667" style="56" customWidth="1"/>
    <col min="4626" max="4626" width="13.2333333333333" style="56" customWidth="1"/>
    <col min="4627" max="4627" width="7.875" style="56" customWidth="1"/>
    <col min="4628" max="4628" width="11.4666666666667" style="56" customWidth="1"/>
    <col min="4629" max="4629" width="12.1166666666667" style="56" customWidth="1"/>
    <col min="4630" max="4864" width="9.46666666666667" style="56"/>
    <col min="4865" max="4865" width="6.23333333333333" style="56" customWidth="1"/>
    <col min="4866" max="4866" width="15.4666666666667" style="56" customWidth="1"/>
    <col min="4867" max="4867" width="8.75833333333333" style="56" customWidth="1"/>
    <col min="4868" max="4868" width="9.46666666666667" style="56" hidden="1" customWidth="1"/>
    <col min="4869" max="4869" width="12.35" style="56" customWidth="1"/>
    <col min="4870" max="4870" width="4.64166666666667" style="56" customWidth="1"/>
    <col min="4871" max="4872" width="5.35" style="56" customWidth="1"/>
    <col min="4873" max="4873" width="5.46666666666667" style="56" customWidth="1"/>
    <col min="4874" max="4874" width="8.23333333333333" style="56" customWidth="1"/>
    <col min="4875" max="4876" width="9.46666666666667" style="56" hidden="1" customWidth="1"/>
    <col min="4877" max="4877" width="14.1166666666667" style="56" customWidth="1"/>
    <col min="4878" max="4878" width="13.4666666666667" style="56" customWidth="1"/>
    <col min="4879" max="4879" width="8.875" style="56" customWidth="1"/>
    <col min="4880" max="4880" width="15.35" style="56" customWidth="1"/>
    <col min="4881" max="4881" width="7.64166666666667" style="56" customWidth="1"/>
    <col min="4882" max="4882" width="13.2333333333333" style="56" customWidth="1"/>
    <col min="4883" max="4883" width="7.875" style="56" customWidth="1"/>
    <col min="4884" max="4884" width="11.4666666666667" style="56" customWidth="1"/>
    <col min="4885" max="4885" width="12.1166666666667" style="56" customWidth="1"/>
    <col min="4886" max="5120" width="9.46666666666667" style="56"/>
    <col min="5121" max="5121" width="6.23333333333333" style="56" customWidth="1"/>
    <col min="5122" max="5122" width="15.4666666666667" style="56" customWidth="1"/>
    <col min="5123" max="5123" width="8.75833333333333" style="56" customWidth="1"/>
    <col min="5124" max="5124" width="9.46666666666667" style="56" hidden="1" customWidth="1"/>
    <col min="5125" max="5125" width="12.35" style="56" customWidth="1"/>
    <col min="5126" max="5126" width="4.64166666666667" style="56" customWidth="1"/>
    <col min="5127" max="5128" width="5.35" style="56" customWidth="1"/>
    <col min="5129" max="5129" width="5.46666666666667" style="56" customWidth="1"/>
    <col min="5130" max="5130" width="8.23333333333333" style="56" customWidth="1"/>
    <col min="5131" max="5132" width="9.46666666666667" style="56" hidden="1" customWidth="1"/>
    <col min="5133" max="5133" width="14.1166666666667" style="56" customWidth="1"/>
    <col min="5134" max="5134" width="13.4666666666667" style="56" customWidth="1"/>
    <col min="5135" max="5135" width="8.875" style="56" customWidth="1"/>
    <col min="5136" max="5136" width="15.35" style="56" customWidth="1"/>
    <col min="5137" max="5137" width="7.64166666666667" style="56" customWidth="1"/>
    <col min="5138" max="5138" width="13.2333333333333" style="56" customWidth="1"/>
    <col min="5139" max="5139" width="7.875" style="56" customWidth="1"/>
    <col min="5140" max="5140" width="11.4666666666667" style="56" customWidth="1"/>
    <col min="5141" max="5141" width="12.1166666666667" style="56" customWidth="1"/>
    <col min="5142" max="5376" width="9.46666666666667" style="56"/>
    <col min="5377" max="5377" width="6.23333333333333" style="56" customWidth="1"/>
    <col min="5378" max="5378" width="15.4666666666667" style="56" customWidth="1"/>
    <col min="5379" max="5379" width="8.75833333333333" style="56" customWidth="1"/>
    <col min="5380" max="5380" width="9.46666666666667" style="56" hidden="1" customWidth="1"/>
    <col min="5381" max="5381" width="12.35" style="56" customWidth="1"/>
    <col min="5382" max="5382" width="4.64166666666667" style="56" customWidth="1"/>
    <col min="5383" max="5384" width="5.35" style="56" customWidth="1"/>
    <col min="5385" max="5385" width="5.46666666666667" style="56" customWidth="1"/>
    <col min="5386" max="5386" width="8.23333333333333" style="56" customWidth="1"/>
    <col min="5387" max="5388" width="9.46666666666667" style="56" hidden="1" customWidth="1"/>
    <col min="5389" max="5389" width="14.1166666666667" style="56" customWidth="1"/>
    <col min="5390" max="5390" width="13.4666666666667" style="56" customWidth="1"/>
    <col min="5391" max="5391" width="8.875" style="56" customWidth="1"/>
    <col min="5392" max="5392" width="15.35" style="56" customWidth="1"/>
    <col min="5393" max="5393" width="7.64166666666667" style="56" customWidth="1"/>
    <col min="5394" max="5394" width="13.2333333333333" style="56" customWidth="1"/>
    <col min="5395" max="5395" width="7.875" style="56" customWidth="1"/>
    <col min="5396" max="5396" width="11.4666666666667" style="56" customWidth="1"/>
    <col min="5397" max="5397" width="12.1166666666667" style="56" customWidth="1"/>
    <col min="5398" max="5632" width="9.46666666666667" style="56"/>
    <col min="5633" max="5633" width="6.23333333333333" style="56" customWidth="1"/>
    <col min="5634" max="5634" width="15.4666666666667" style="56" customWidth="1"/>
    <col min="5635" max="5635" width="8.75833333333333" style="56" customWidth="1"/>
    <col min="5636" max="5636" width="9.46666666666667" style="56" hidden="1" customWidth="1"/>
    <col min="5637" max="5637" width="12.35" style="56" customWidth="1"/>
    <col min="5638" max="5638" width="4.64166666666667" style="56" customWidth="1"/>
    <col min="5639" max="5640" width="5.35" style="56" customWidth="1"/>
    <col min="5641" max="5641" width="5.46666666666667" style="56" customWidth="1"/>
    <col min="5642" max="5642" width="8.23333333333333" style="56" customWidth="1"/>
    <col min="5643" max="5644" width="9.46666666666667" style="56" hidden="1" customWidth="1"/>
    <col min="5645" max="5645" width="14.1166666666667" style="56" customWidth="1"/>
    <col min="5646" max="5646" width="13.4666666666667" style="56" customWidth="1"/>
    <col min="5647" max="5647" width="8.875" style="56" customWidth="1"/>
    <col min="5648" max="5648" width="15.35" style="56" customWidth="1"/>
    <col min="5649" max="5649" width="7.64166666666667" style="56" customWidth="1"/>
    <col min="5650" max="5650" width="13.2333333333333" style="56" customWidth="1"/>
    <col min="5651" max="5651" width="7.875" style="56" customWidth="1"/>
    <col min="5652" max="5652" width="11.4666666666667" style="56" customWidth="1"/>
    <col min="5653" max="5653" width="12.1166666666667" style="56" customWidth="1"/>
    <col min="5654" max="5888" width="9.46666666666667" style="56"/>
    <col min="5889" max="5889" width="6.23333333333333" style="56" customWidth="1"/>
    <col min="5890" max="5890" width="15.4666666666667" style="56" customWidth="1"/>
    <col min="5891" max="5891" width="8.75833333333333" style="56" customWidth="1"/>
    <col min="5892" max="5892" width="9.46666666666667" style="56" hidden="1" customWidth="1"/>
    <col min="5893" max="5893" width="12.35" style="56" customWidth="1"/>
    <col min="5894" max="5894" width="4.64166666666667" style="56" customWidth="1"/>
    <col min="5895" max="5896" width="5.35" style="56" customWidth="1"/>
    <col min="5897" max="5897" width="5.46666666666667" style="56" customWidth="1"/>
    <col min="5898" max="5898" width="8.23333333333333" style="56" customWidth="1"/>
    <col min="5899" max="5900" width="9.46666666666667" style="56" hidden="1" customWidth="1"/>
    <col min="5901" max="5901" width="14.1166666666667" style="56" customWidth="1"/>
    <col min="5902" max="5902" width="13.4666666666667" style="56" customWidth="1"/>
    <col min="5903" max="5903" width="8.875" style="56" customWidth="1"/>
    <col min="5904" max="5904" width="15.35" style="56" customWidth="1"/>
    <col min="5905" max="5905" width="7.64166666666667" style="56" customWidth="1"/>
    <col min="5906" max="5906" width="13.2333333333333" style="56" customWidth="1"/>
    <col min="5907" max="5907" width="7.875" style="56" customWidth="1"/>
    <col min="5908" max="5908" width="11.4666666666667" style="56" customWidth="1"/>
    <col min="5909" max="5909" width="12.1166666666667" style="56" customWidth="1"/>
    <col min="5910" max="6144" width="9.46666666666667" style="56"/>
    <col min="6145" max="6145" width="6.23333333333333" style="56" customWidth="1"/>
    <col min="6146" max="6146" width="15.4666666666667" style="56" customWidth="1"/>
    <col min="6147" max="6147" width="8.75833333333333" style="56" customWidth="1"/>
    <col min="6148" max="6148" width="9.46666666666667" style="56" hidden="1" customWidth="1"/>
    <col min="6149" max="6149" width="12.35" style="56" customWidth="1"/>
    <col min="6150" max="6150" width="4.64166666666667" style="56" customWidth="1"/>
    <col min="6151" max="6152" width="5.35" style="56" customWidth="1"/>
    <col min="6153" max="6153" width="5.46666666666667" style="56" customWidth="1"/>
    <col min="6154" max="6154" width="8.23333333333333" style="56" customWidth="1"/>
    <col min="6155" max="6156" width="9.46666666666667" style="56" hidden="1" customWidth="1"/>
    <col min="6157" max="6157" width="14.1166666666667" style="56" customWidth="1"/>
    <col min="6158" max="6158" width="13.4666666666667" style="56" customWidth="1"/>
    <col min="6159" max="6159" width="8.875" style="56" customWidth="1"/>
    <col min="6160" max="6160" width="15.35" style="56" customWidth="1"/>
    <col min="6161" max="6161" width="7.64166666666667" style="56" customWidth="1"/>
    <col min="6162" max="6162" width="13.2333333333333" style="56" customWidth="1"/>
    <col min="6163" max="6163" width="7.875" style="56" customWidth="1"/>
    <col min="6164" max="6164" width="11.4666666666667" style="56" customWidth="1"/>
    <col min="6165" max="6165" width="12.1166666666667" style="56" customWidth="1"/>
    <col min="6166" max="6400" width="9.46666666666667" style="56"/>
    <col min="6401" max="6401" width="6.23333333333333" style="56" customWidth="1"/>
    <col min="6402" max="6402" width="15.4666666666667" style="56" customWidth="1"/>
    <col min="6403" max="6403" width="8.75833333333333" style="56" customWidth="1"/>
    <col min="6404" max="6404" width="9.46666666666667" style="56" hidden="1" customWidth="1"/>
    <col min="6405" max="6405" width="12.35" style="56" customWidth="1"/>
    <col min="6406" max="6406" width="4.64166666666667" style="56" customWidth="1"/>
    <col min="6407" max="6408" width="5.35" style="56" customWidth="1"/>
    <col min="6409" max="6409" width="5.46666666666667" style="56" customWidth="1"/>
    <col min="6410" max="6410" width="8.23333333333333" style="56" customWidth="1"/>
    <col min="6411" max="6412" width="9.46666666666667" style="56" hidden="1" customWidth="1"/>
    <col min="6413" max="6413" width="14.1166666666667" style="56" customWidth="1"/>
    <col min="6414" max="6414" width="13.4666666666667" style="56" customWidth="1"/>
    <col min="6415" max="6415" width="8.875" style="56" customWidth="1"/>
    <col min="6416" max="6416" width="15.35" style="56" customWidth="1"/>
    <col min="6417" max="6417" width="7.64166666666667" style="56" customWidth="1"/>
    <col min="6418" max="6418" width="13.2333333333333" style="56" customWidth="1"/>
    <col min="6419" max="6419" width="7.875" style="56" customWidth="1"/>
    <col min="6420" max="6420" width="11.4666666666667" style="56" customWidth="1"/>
    <col min="6421" max="6421" width="12.1166666666667" style="56" customWidth="1"/>
    <col min="6422" max="6656" width="9.46666666666667" style="56"/>
    <col min="6657" max="6657" width="6.23333333333333" style="56" customWidth="1"/>
    <col min="6658" max="6658" width="15.4666666666667" style="56" customWidth="1"/>
    <col min="6659" max="6659" width="8.75833333333333" style="56" customWidth="1"/>
    <col min="6660" max="6660" width="9.46666666666667" style="56" hidden="1" customWidth="1"/>
    <col min="6661" max="6661" width="12.35" style="56" customWidth="1"/>
    <col min="6662" max="6662" width="4.64166666666667" style="56" customWidth="1"/>
    <col min="6663" max="6664" width="5.35" style="56" customWidth="1"/>
    <col min="6665" max="6665" width="5.46666666666667" style="56" customWidth="1"/>
    <col min="6666" max="6666" width="8.23333333333333" style="56" customWidth="1"/>
    <col min="6667" max="6668" width="9.46666666666667" style="56" hidden="1" customWidth="1"/>
    <col min="6669" max="6669" width="14.1166666666667" style="56" customWidth="1"/>
    <col min="6670" max="6670" width="13.4666666666667" style="56" customWidth="1"/>
    <col min="6671" max="6671" width="8.875" style="56" customWidth="1"/>
    <col min="6672" max="6672" width="15.35" style="56" customWidth="1"/>
    <col min="6673" max="6673" width="7.64166666666667" style="56" customWidth="1"/>
    <col min="6674" max="6674" width="13.2333333333333" style="56" customWidth="1"/>
    <col min="6675" max="6675" width="7.875" style="56" customWidth="1"/>
    <col min="6676" max="6676" width="11.4666666666667" style="56" customWidth="1"/>
    <col min="6677" max="6677" width="12.1166666666667" style="56" customWidth="1"/>
    <col min="6678" max="6912" width="9.46666666666667" style="56"/>
    <col min="6913" max="6913" width="6.23333333333333" style="56" customWidth="1"/>
    <col min="6914" max="6914" width="15.4666666666667" style="56" customWidth="1"/>
    <col min="6915" max="6915" width="8.75833333333333" style="56" customWidth="1"/>
    <col min="6916" max="6916" width="9.46666666666667" style="56" hidden="1" customWidth="1"/>
    <col min="6917" max="6917" width="12.35" style="56" customWidth="1"/>
    <col min="6918" max="6918" width="4.64166666666667" style="56" customWidth="1"/>
    <col min="6919" max="6920" width="5.35" style="56" customWidth="1"/>
    <col min="6921" max="6921" width="5.46666666666667" style="56" customWidth="1"/>
    <col min="6922" max="6922" width="8.23333333333333" style="56" customWidth="1"/>
    <col min="6923" max="6924" width="9.46666666666667" style="56" hidden="1" customWidth="1"/>
    <col min="6925" max="6925" width="14.1166666666667" style="56" customWidth="1"/>
    <col min="6926" max="6926" width="13.4666666666667" style="56" customWidth="1"/>
    <col min="6927" max="6927" width="8.875" style="56" customWidth="1"/>
    <col min="6928" max="6928" width="15.35" style="56" customWidth="1"/>
    <col min="6929" max="6929" width="7.64166666666667" style="56" customWidth="1"/>
    <col min="6930" max="6930" width="13.2333333333333" style="56" customWidth="1"/>
    <col min="6931" max="6931" width="7.875" style="56" customWidth="1"/>
    <col min="6932" max="6932" width="11.4666666666667" style="56" customWidth="1"/>
    <col min="6933" max="6933" width="12.1166666666667" style="56" customWidth="1"/>
    <col min="6934" max="7168" width="9.46666666666667" style="56"/>
    <col min="7169" max="7169" width="6.23333333333333" style="56" customWidth="1"/>
    <col min="7170" max="7170" width="15.4666666666667" style="56" customWidth="1"/>
    <col min="7171" max="7171" width="8.75833333333333" style="56" customWidth="1"/>
    <col min="7172" max="7172" width="9.46666666666667" style="56" hidden="1" customWidth="1"/>
    <col min="7173" max="7173" width="12.35" style="56" customWidth="1"/>
    <col min="7174" max="7174" width="4.64166666666667" style="56" customWidth="1"/>
    <col min="7175" max="7176" width="5.35" style="56" customWidth="1"/>
    <col min="7177" max="7177" width="5.46666666666667" style="56" customWidth="1"/>
    <col min="7178" max="7178" width="8.23333333333333" style="56" customWidth="1"/>
    <col min="7179" max="7180" width="9.46666666666667" style="56" hidden="1" customWidth="1"/>
    <col min="7181" max="7181" width="14.1166666666667" style="56" customWidth="1"/>
    <col min="7182" max="7182" width="13.4666666666667" style="56" customWidth="1"/>
    <col min="7183" max="7183" width="8.875" style="56" customWidth="1"/>
    <col min="7184" max="7184" width="15.35" style="56" customWidth="1"/>
    <col min="7185" max="7185" width="7.64166666666667" style="56" customWidth="1"/>
    <col min="7186" max="7186" width="13.2333333333333" style="56" customWidth="1"/>
    <col min="7187" max="7187" width="7.875" style="56" customWidth="1"/>
    <col min="7188" max="7188" width="11.4666666666667" style="56" customWidth="1"/>
    <col min="7189" max="7189" width="12.1166666666667" style="56" customWidth="1"/>
    <col min="7190" max="7424" width="9.46666666666667" style="56"/>
    <col min="7425" max="7425" width="6.23333333333333" style="56" customWidth="1"/>
    <col min="7426" max="7426" width="15.4666666666667" style="56" customWidth="1"/>
    <col min="7427" max="7427" width="8.75833333333333" style="56" customWidth="1"/>
    <col min="7428" max="7428" width="9.46666666666667" style="56" hidden="1" customWidth="1"/>
    <col min="7429" max="7429" width="12.35" style="56" customWidth="1"/>
    <col min="7430" max="7430" width="4.64166666666667" style="56" customWidth="1"/>
    <col min="7431" max="7432" width="5.35" style="56" customWidth="1"/>
    <col min="7433" max="7433" width="5.46666666666667" style="56" customWidth="1"/>
    <col min="7434" max="7434" width="8.23333333333333" style="56" customWidth="1"/>
    <col min="7435" max="7436" width="9.46666666666667" style="56" hidden="1" customWidth="1"/>
    <col min="7437" max="7437" width="14.1166666666667" style="56" customWidth="1"/>
    <col min="7438" max="7438" width="13.4666666666667" style="56" customWidth="1"/>
    <col min="7439" max="7439" width="8.875" style="56" customWidth="1"/>
    <col min="7440" max="7440" width="15.35" style="56" customWidth="1"/>
    <col min="7441" max="7441" width="7.64166666666667" style="56" customWidth="1"/>
    <col min="7442" max="7442" width="13.2333333333333" style="56" customWidth="1"/>
    <col min="7443" max="7443" width="7.875" style="56" customWidth="1"/>
    <col min="7444" max="7444" width="11.4666666666667" style="56" customWidth="1"/>
    <col min="7445" max="7445" width="12.1166666666667" style="56" customWidth="1"/>
    <col min="7446" max="7680" width="9.46666666666667" style="56"/>
    <col min="7681" max="7681" width="6.23333333333333" style="56" customWidth="1"/>
    <col min="7682" max="7682" width="15.4666666666667" style="56" customWidth="1"/>
    <col min="7683" max="7683" width="8.75833333333333" style="56" customWidth="1"/>
    <col min="7684" max="7684" width="9.46666666666667" style="56" hidden="1" customWidth="1"/>
    <col min="7685" max="7685" width="12.35" style="56" customWidth="1"/>
    <col min="7686" max="7686" width="4.64166666666667" style="56" customWidth="1"/>
    <col min="7687" max="7688" width="5.35" style="56" customWidth="1"/>
    <col min="7689" max="7689" width="5.46666666666667" style="56" customWidth="1"/>
    <col min="7690" max="7690" width="8.23333333333333" style="56" customWidth="1"/>
    <col min="7691" max="7692" width="9.46666666666667" style="56" hidden="1" customWidth="1"/>
    <col min="7693" max="7693" width="14.1166666666667" style="56" customWidth="1"/>
    <col min="7694" max="7694" width="13.4666666666667" style="56" customWidth="1"/>
    <col min="7695" max="7695" width="8.875" style="56" customWidth="1"/>
    <col min="7696" max="7696" width="15.35" style="56" customWidth="1"/>
    <col min="7697" max="7697" width="7.64166666666667" style="56" customWidth="1"/>
    <col min="7698" max="7698" width="13.2333333333333" style="56" customWidth="1"/>
    <col min="7699" max="7699" width="7.875" style="56" customWidth="1"/>
    <col min="7700" max="7700" width="11.4666666666667" style="56" customWidth="1"/>
    <col min="7701" max="7701" width="12.1166666666667" style="56" customWidth="1"/>
    <col min="7702" max="7936" width="9.46666666666667" style="56"/>
    <col min="7937" max="7937" width="6.23333333333333" style="56" customWidth="1"/>
    <col min="7938" max="7938" width="15.4666666666667" style="56" customWidth="1"/>
    <col min="7939" max="7939" width="8.75833333333333" style="56" customWidth="1"/>
    <col min="7940" max="7940" width="9.46666666666667" style="56" hidden="1" customWidth="1"/>
    <col min="7941" max="7941" width="12.35" style="56" customWidth="1"/>
    <col min="7942" max="7942" width="4.64166666666667" style="56" customWidth="1"/>
    <col min="7943" max="7944" width="5.35" style="56" customWidth="1"/>
    <col min="7945" max="7945" width="5.46666666666667" style="56" customWidth="1"/>
    <col min="7946" max="7946" width="8.23333333333333" style="56" customWidth="1"/>
    <col min="7947" max="7948" width="9.46666666666667" style="56" hidden="1" customWidth="1"/>
    <col min="7949" max="7949" width="14.1166666666667" style="56" customWidth="1"/>
    <col min="7950" max="7950" width="13.4666666666667" style="56" customWidth="1"/>
    <col min="7951" max="7951" width="8.875" style="56" customWidth="1"/>
    <col min="7952" max="7952" width="15.35" style="56" customWidth="1"/>
    <col min="7953" max="7953" width="7.64166666666667" style="56" customWidth="1"/>
    <col min="7954" max="7954" width="13.2333333333333" style="56" customWidth="1"/>
    <col min="7955" max="7955" width="7.875" style="56" customWidth="1"/>
    <col min="7956" max="7956" width="11.4666666666667" style="56" customWidth="1"/>
    <col min="7957" max="7957" width="12.1166666666667" style="56" customWidth="1"/>
    <col min="7958" max="8192" width="9.46666666666667" style="56"/>
    <col min="8193" max="8193" width="6.23333333333333" style="56" customWidth="1"/>
    <col min="8194" max="8194" width="15.4666666666667" style="56" customWidth="1"/>
    <col min="8195" max="8195" width="8.75833333333333" style="56" customWidth="1"/>
    <col min="8196" max="8196" width="9.46666666666667" style="56" hidden="1" customWidth="1"/>
    <col min="8197" max="8197" width="12.35" style="56" customWidth="1"/>
    <col min="8198" max="8198" width="4.64166666666667" style="56" customWidth="1"/>
    <col min="8199" max="8200" width="5.35" style="56" customWidth="1"/>
    <col min="8201" max="8201" width="5.46666666666667" style="56" customWidth="1"/>
    <col min="8202" max="8202" width="8.23333333333333" style="56" customWidth="1"/>
    <col min="8203" max="8204" width="9.46666666666667" style="56" hidden="1" customWidth="1"/>
    <col min="8205" max="8205" width="14.1166666666667" style="56" customWidth="1"/>
    <col min="8206" max="8206" width="13.4666666666667" style="56" customWidth="1"/>
    <col min="8207" max="8207" width="8.875" style="56" customWidth="1"/>
    <col min="8208" max="8208" width="15.35" style="56" customWidth="1"/>
    <col min="8209" max="8209" width="7.64166666666667" style="56" customWidth="1"/>
    <col min="8210" max="8210" width="13.2333333333333" style="56" customWidth="1"/>
    <col min="8211" max="8211" width="7.875" style="56" customWidth="1"/>
    <col min="8212" max="8212" width="11.4666666666667" style="56" customWidth="1"/>
    <col min="8213" max="8213" width="12.1166666666667" style="56" customWidth="1"/>
    <col min="8214" max="8448" width="9.46666666666667" style="56"/>
    <col min="8449" max="8449" width="6.23333333333333" style="56" customWidth="1"/>
    <col min="8450" max="8450" width="15.4666666666667" style="56" customWidth="1"/>
    <col min="8451" max="8451" width="8.75833333333333" style="56" customWidth="1"/>
    <col min="8452" max="8452" width="9.46666666666667" style="56" hidden="1" customWidth="1"/>
    <col min="8453" max="8453" width="12.35" style="56" customWidth="1"/>
    <col min="8454" max="8454" width="4.64166666666667" style="56" customWidth="1"/>
    <col min="8455" max="8456" width="5.35" style="56" customWidth="1"/>
    <col min="8457" max="8457" width="5.46666666666667" style="56" customWidth="1"/>
    <col min="8458" max="8458" width="8.23333333333333" style="56" customWidth="1"/>
    <col min="8459" max="8460" width="9.46666666666667" style="56" hidden="1" customWidth="1"/>
    <col min="8461" max="8461" width="14.1166666666667" style="56" customWidth="1"/>
    <col min="8462" max="8462" width="13.4666666666667" style="56" customWidth="1"/>
    <col min="8463" max="8463" width="8.875" style="56" customWidth="1"/>
    <col min="8464" max="8464" width="15.35" style="56" customWidth="1"/>
    <col min="8465" max="8465" width="7.64166666666667" style="56" customWidth="1"/>
    <col min="8466" max="8466" width="13.2333333333333" style="56" customWidth="1"/>
    <col min="8467" max="8467" width="7.875" style="56" customWidth="1"/>
    <col min="8468" max="8468" width="11.4666666666667" style="56" customWidth="1"/>
    <col min="8469" max="8469" width="12.1166666666667" style="56" customWidth="1"/>
    <col min="8470" max="8704" width="9.46666666666667" style="56"/>
    <col min="8705" max="8705" width="6.23333333333333" style="56" customWidth="1"/>
    <col min="8706" max="8706" width="15.4666666666667" style="56" customWidth="1"/>
    <col min="8707" max="8707" width="8.75833333333333" style="56" customWidth="1"/>
    <col min="8708" max="8708" width="9.46666666666667" style="56" hidden="1" customWidth="1"/>
    <col min="8709" max="8709" width="12.35" style="56" customWidth="1"/>
    <col min="8710" max="8710" width="4.64166666666667" style="56" customWidth="1"/>
    <col min="8711" max="8712" width="5.35" style="56" customWidth="1"/>
    <col min="8713" max="8713" width="5.46666666666667" style="56" customWidth="1"/>
    <col min="8714" max="8714" width="8.23333333333333" style="56" customWidth="1"/>
    <col min="8715" max="8716" width="9.46666666666667" style="56" hidden="1" customWidth="1"/>
    <col min="8717" max="8717" width="14.1166666666667" style="56" customWidth="1"/>
    <col min="8718" max="8718" width="13.4666666666667" style="56" customWidth="1"/>
    <col min="8719" max="8719" width="8.875" style="56" customWidth="1"/>
    <col min="8720" max="8720" width="15.35" style="56" customWidth="1"/>
    <col min="8721" max="8721" width="7.64166666666667" style="56" customWidth="1"/>
    <col min="8722" max="8722" width="13.2333333333333" style="56" customWidth="1"/>
    <col min="8723" max="8723" width="7.875" style="56" customWidth="1"/>
    <col min="8724" max="8724" width="11.4666666666667" style="56" customWidth="1"/>
    <col min="8725" max="8725" width="12.1166666666667" style="56" customWidth="1"/>
    <col min="8726" max="8960" width="9.46666666666667" style="56"/>
    <col min="8961" max="8961" width="6.23333333333333" style="56" customWidth="1"/>
    <col min="8962" max="8962" width="15.4666666666667" style="56" customWidth="1"/>
    <col min="8963" max="8963" width="8.75833333333333" style="56" customWidth="1"/>
    <col min="8964" max="8964" width="9.46666666666667" style="56" hidden="1" customWidth="1"/>
    <col min="8965" max="8965" width="12.35" style="56" customWidth="1"/>
    <col min="8966" max="8966" width="4.64166666666667" style="56" customWidth="1"/>
    <col min="8967" max="8968" width="5.35" style="56" customWidth="1"/>
    <col min="8969" max="8969" width="5.46666666666667" style="56" customWidth="1"/>
    <col min="8970" max="8970" width="8.23333333333333" style="56" customWidth="1"/>
    <col min="8971" max="8972" width="9.46666666666667" style="56" hidden="1" customWidth="1"/>
    <col min="8973" max="8973" width="14.1166666666667" style="56" customWidth="1"/>
    <col min="8974" max="8974" width="13.4666666666667" style="56" customWidth="1"/>
    <col min="8975" max="8975" width="8.875" style="56" customWidth="1"/>
    <col min="8976" max="8976" width="15.35" style="56" customWidth="1"/>
    <col min="8977" max="8977" width="7.64166666666667" style="56" customWidth="1"/>
    <col min="8978" max="8978" width="13.2333333333333" style="56" customWidth="1"/>
    <col min="8979" max="8979" width="7.875" style="56" customWidth="1"/>
    <col min="8980" max="8980" width="11.4666666666667" style="56" customWidth="1"/>
    <col min="8981" max="8981" width="12.1166666666667" style="56" customWidth="1"/>
    <col min="8982" max="9216" width="9.46666666666667" style="56"/>
    <col min="9217" max="9217" width="6.23333333333333" style="56" customWidth="1"/>
    <col min="9218" max="9218" width="15.4666666666667" style="56" customWidth="1"/>
    <col min="9219" max="9219" width="8.75833333333333" style="56" customWidth="1"/>
    <col min="9220" max="9220" width="9.46666666666667" style="56" hidden="1" customWidth="1"/>
    <col min="9221" max="9221" width="12.35" style="56" customWidth="1"/>
    <col min="9222" max="9222" width="4.64166666666667" style="56" customWidth="1"/>
    <col min="9223" max="9224" width="5.35" style="56" customWidth="1"/>
    <col min="9225" max="9225" width="5.46666666666667" style="56" customWidth="1"/>
    <col min="9226" max="9226" width="8.23333333333333" style="56" customWidth="1"/>
    <col min="9227" max="9228" width="9.46666666666667" style="56" hidden="1" customWidth="1"/>
    <col min="9229" max="9229" width="14.1166666666667" style="56" customWidth="1"/>
    <col min="9230" max="9230" width="13.4666666666667" style="56" customWidth="1"/>
    <col min="9231" max="9231" width="8.875" style="56" customWidth="1"/>
    <col min="9232" max="9232" width="15.35" style="56" customWidth="1"/>
    <col min="9233" max="9233" width="7.64166666666667" style="56" customWidth="1"/>
    <col min="9234" max="9234" width="13.2333333333333" style="56" customWidth="1"/>
    <col min="9235" max="9235" width="7.875" style="56" customWidth="1"/>
    <col min="9236" max="9236" width="11.4666666666667" style="56" customWidth="1"/>
    <col min="9237" max="9237" width="12.1166666666667" style="56" customWidth="1"/>
    <col min="9238" max="9472" width="9.46666666666667" style="56"/>
    <col min="9473" max="9473" width="6.23333333333333" style="56" customWidth="1"/>
    <col min="9474" max="9474" width="15.4666666666667" style="56" customWidth="1"/>
    <col min="9475" max="9475" width="8.75833333333333" style="56" customWidth="1"/>
    <col min="9476" max="9476" width="9.46666666666667" style="56" hidden="1" customWidth="1"/>
    <col min="9477" max="9477" width="12.35" style="56" customWidth="1"/>
    <col min="9478" max="9478" width="4.64166666666667" style="56" customWidth="1"/>
    <col min="9479" max="9480" width="5.35" style="56" customWidth="1"/>
    <col min="9481" max="9481" width="5.46666666666667" style="56" customWidth="1"/>
    <col min="9482" max="9482" width="8.23333333333333" style="56" customWidth="1"/>
    <col min="9483" max="9484" width="9.46666666666667" style="56" hidden="1" customWidth="1"/>
    <col min="9485" max="9485" width="14.1166666666667" style="56" customWidth="1"/>
    <col min="9486" max="9486" width="13.4666666666667" style="56" customWidth="1"/>
    <col min="9487" max="9487" width="8.875" style="56" customWidth="1"/>
    <col min="9488" max="9488" width="15.35" style="56" customWidth="1"/>
    <col min="9489" max="9489" width="7.64166666666667" style="56" customWidth="1"/>
    <col min="9490" max="9490" width="13.2333333333333" style="56" customWidth="1"/>
    <col min="9491" max="9491" width="7.875" style="56" customWidth="1"/>
    <col min="9492" max="9492" width="11.4666666666667" style="56" customWidth="1"/>
    <col min="9493" max="9493" width="12.1166666666667" style="56" customWidth="1"/>
    <col min="9494" max="9728" width="9.46666666666667" style="56"/>
    <col min="9729" max="9729" width="6.23333333333333" style="56" customWidth="1"/>
    <col min="9730" max="9730" width="15.4666666666667" style="56" customWidth="1"/>
    <col min="9731" max="9731" width="8.75833333333333" style="56" customWidth="1"/>
    <col min="9732" max="9732" width="9.46666666666667" style="56" hidden="1" customWidth="1"/>
    <col min="9733" max="9733" width="12.35" style="56" customWidth="1"/>
    <col min="9734" max="9734" width="4.64166666666667" style="56" customWidth="1"/>
    <col min="9735" max="9736" width="5.35" style="56" customWidth="1"/>
    <col min="9737" max="9737" width="5.46666666666667" style="56" customWidth="1"/>
    <col min="9738" max="9738" width="8.23333333333333" style="56" customWidth="1"/>
    <col min="9739" max="9740" width="9.46666666666667" style="56" hidden="1" customWidth="1"/>
    <col min="9741" max="9741" width="14.1166666666667" style="56" customWidth="1"/>
    <col min="9742" max="9742" width="13.4666666666667" style="56" customWidth="1"/>
    <col min="9743" max="9743" width="8.875" style="56" customWidth="1"/>
    <col min="9744" max="9744" width="15.35" style="56" customWidth="1"/>
    <col min="9745" max="9745" width="7.64166666666667" style="56" customWidth="1"/>
    <col min="9746" max="9746" width="13.2333333333333" style="56" customWidth="1"/>
    <col min="9747" max="9747" width="7.875" style="56" customWidth="1"/>
    <col min="9748" max="9748" width="11.4666666666667" style="56" customWidth="1"/>
    <col min="9749" max="9749" width="12.1166666666667" style="56" customWidth="1"/>
    <col min="9750" max="9984" width="9.46666666666667" style="56"/>
    <col min="9985" max="9985" width="6.23333333333333" style="56" customWidth="1"/>
    <col min="9986" max="9986" width="15.4666666666667" style="56" customWidth="1"/>
    <col min="9987" max="9987" width="8.75833333333333" style="56" customWidth="1"/>
    <col min="9988" max="9988" width="9.46666666666667" style="56" hidden="1" customWidth="1"/>
    <col min="9989" max="9989" width="12.35" style="56" customWidth="1"/>
    <col min="9990" max="9990" width="4.64166666666667" style="56" customWidth="1"/>
    <col min="9991" max="9992" width="5.35" style="56" customWidth="1"/>
    <col min="9993" max="9993" width="5.46666666666667" style="56" customWidth="1"/>
    <col min="9994" max="9994" width="8.23333333333333" style="56" customWidth="1"/>
    <col min="9995" max="9996" width="9.46666666666667" style="56" hidden="1" customWidth="1"/>
    <col min="9997" max="9997" width="14.1166666666667" style="56" customWidth="1"/>
    <col min="9998" max="9998" width="13.4666666666667" style="56" customWidth="1"/>
    <col min="9999" max="9999" width="8.875" style="56" customWidth="1"/>
    <col min="10000" max="10000" width="15.35" style="56" customWidth="1"/>
    <col min="10001" max="10001" width="7.64166666666667" style="56" customWidth="1"/>
    <col min="10002" max="10002" width="13.2333333333333" style="56" customWidth="1"/>
    <col min="10003" max="10003" width="7.875" style="56" customWidth="1"/>
    <col min="10004" max="10004" width="11.4666666666667" style="56" customWidth="1"/>
    <col min="10005" max="10005" width="12.1166666666667" style="56" customWidth="1"/>
    <col min="10006" max="10240" width="9.46666666666667" style="56"/>
    <col min="10241" max="10241" width="6.23333333333333" style="56" customWidth="1"/>
    <col min="10242" max="10242" width="15.4666666666667" style="56" customWidth="1"/>
    <col min="10243" max="10243" width="8.75833333333333" style="56" customWidth="1"/>
    <col min="10244" max="10244" width="9.46666666666667" style="56" hidden="1" customWidth="1"/>
    <col min="10245" max="10245" width="12.35" style="56" customWidth="1"/>
    <col min="10246" max="10246" width="4.64166666666667" style="56" customWidth="1"/>
    <col min="10247" max="10248" width="5.35" style="56" customWidth="1"/>
    <col min="10249" max="10249" width="5.46666666666667" style="56" customWidth="1"/>
    <col min="10250" max="10250" width="8.23333333333333" style="56" customWidth="1"/>
    <col min="10251" max="10252" width="9.46666666666667" style="56" hidden="1" customWidth="1"/>
    <col min="10253" max="10253" width="14.1166666666667" style="56" customWidth="1"/>
    <col min="10254" max="10254" width="13.4666666666667" style="56" customWidth="1"/>
    <col min="10255" max="10255" width="8.875" style="56" customWidth="1"/>
    <col min="10256" max="10256" width="15.35" style="56" customWidth="1"/>
    <col min="10257" max="10257" width="7.64166666666667" style="56" customWidth="1"/>
    <col min="10258" max="10258" width="13.2333333333333" style="56" customWidth="1"/>
    <col min="10259" max="10259" width="7.875" style="56" customWidth="1"/>
    <col min="10260" max="10260" width="11.4666666666667" style="56" customWidth="1"/>
    <col min="10261" max="10261" width="12.1166666666667" style="56" customWidth="1"/>
    <col min="10262" max="10496" width="9.46666666666667" style="56"/>
    <col min="10497" max="10497" width="6.23333333333333" style="56" customWidth="1"/>
    <col min="10498" max="10498" width="15.4666666666667" style="56" customWidth="1"/>
    <col min="10499" max="10499" width="8.75833333333333" style="56" customWidth="1"/>
    <col min="10500" max="10500" width="9.46666666666667" style="56" hidden="1" customWidth="1"/>
    <col min="10501" max="10501" width="12.35" style="56" customWidth="1"/>
    <col min="10502" max="10502" width="4.64166666666667" style="56" customWidth="1"/>
    <col min="10503" max="10504" width="5.35" style="56" customWidth="1"/>
    <col min="10505" max="10505" width="5.46666666666667" style="56" customWidth="1"/>
    <col min="10506" max="10506" width="8.23333333333333" style="56" customWidth="1"/>
    <col min="10507" max="10508" width="9.46666666666667" style="56" hidden="1" customWidth="1"/>
    <col min="10509" max="10509" width="14.1166666666667" style="56" customWidth="1"/>
    <col min="10510" max="10510" width="13.4666666666667" style="56" customWidth="1"/>
    <col min="10511" max="10511" width="8.875" style="56" customWidth="1"/>
    <col min="10512" max="10512" width="15.35" style="56" customWidth="1"/>
    <col min="10513" max="10513" width="7.64166666666667" style="56" customWidth="1"/>
    <col min="10514" max="10514" width="13.2333333333333" style="56" customWidth="1"/>
    <col min="10515" max="10515" width="7.875" style="56" customWidth="1"/>
    <col min="10516" max="10516" width="11.4666666666667" style="56" customWidth="1"/>
    <col min="10517" max="10517" width="12.1166666666667" style="56" customWidth="1"/>
    <col min="10518" max="10752" width="9.46666666666667" style="56"/>
    <col min="10753" max="10753" width="6.23333333333333" style="56" customWidth="1"/>
    <col min="10754" max="10754" width="15.4666666666667" style="56" customWidth="1"/>
    <col min="10755" max="10755" width="8.75833333333333" style="56" customWidth="1"/>
    <col min="10756" max="10756" width="9.46666666666667" style="56" hidden="1" customWidth="1"/>
    <col min="10757" max="10757" width="12.35" style="56" customWidth="1"/>
    <col min="10758" max="10758" width="4.64166666666667" style="56" customWidth="1"/>
    <col min="10759" max="10760" width="5.35" style="56" customWidth="1"/>
    <col min="10761" max="10761" width="5.46666666666667" style="56" customWidth="1"/>
    <col min="10762" max="10762" width="8.23333333333333" style="56" customWidth="1"/>
    <col min="10763" max="10764" width="9.46666666666667" style="56" hidden="1" customWidth="1"/>
    <col min="10765" max="10765" width="14.1166666666667" style="56" customWidth="1"/>
    <col min="10766" max="10766" width="13.4666666666667" style="56" customWidth="1"/>
    <col min="10767" max="10767" width="8.875" style="56" customWidth="1"/>
    <col min="10768" max="10768" width="15.35" style="56" customWidth="1"/>
    <col min="10769" max="10769" width="7.64166666666667" style="56" customWidth="1"/>
    <col min="10770" max="10770" width="13.2333333333333" style="56" customWidth="1"/>
    <col min="10771" max="10771" width="7.875" style="56" customWidth="1"/>
    <col min="10772" max="10772" width="11.4666666666667" style="56" customWidth="1"/>
    <col min="10773" max="10773" width="12.1166666666667" style="56" customWidth="1"/>
    <col min="10774" max="11008" width="9.46666666666667" style="56"/>
    <col min="11009" max="11009" width="6.23333333333333" style="56" customWidth="1"/>
    <col min="11010" max="11010" width="15.4666666666667" style="56" customWidth="1"/>
    <col min="11011" max="11011" width="8.75833333333333" style="56" customWidth="1"/>
    <col min="11012" max="11012" width="9.46666666666667" style="56" hidden="1" customWidth="1"/>
    <col min="11013" max="11013" width="12.35" style="56" customWidth="1"/>
    <col min="11014" max="11014" width="4.64166666666667" style="56" customWidth="1"/>
    <col min="11015" max="11016" width="5.35" style="56" customWidth="1"/>
    <col min="11017" max="11017" width="5.46666666666667" style="56" customWidth="1"/>
    <col min="11018" max="11018" width="8.23333333333333" style="56" customWidth="1"/>
    <col min="11019" max="11020" width="9.46666666666667" style="56" hidden="1" customWidth="1"/>
    <col min="11021" max="11021" width="14.1166666666667" style="56" customWidth="1"/>
    <col min="11022" max="11022" width="13.4666666666667" style="56" customWidth="1"/>
    <col min="11023" max="11023" width="8.875" style="56" customWidth="1"/>
    <col min="11024" max="11024" width="15.35" style="56" customWidth="1"/>
    <col min="11025" max="11025" width="7.64166666666667" style="56" customWidth="1"/>
    <col min="11026" max="11026" width="13.2333333333333" style="56" customWidth="1"/>
    <col min="11027" max="11027" width="7.875" style="56" customWidth="1"/>
    <col min="11028" max="11028" width="11.4666666666667" style="56" customWidth="1"/>
    <col min="11029" max="11029" width="12.1166666666667" style="56" customWidth="1"/>
    <col min="11030" max="11264" width="9.46666666666667" style="56"/>
    <col min="11265" max="11265" width="6.23333333333333" style="56" customWidth="1"/>
    <col min="11266" max="11266" width="15.4666666666667" style="56" customWidth="1"/>
    <col min="11267" max="11267" width="8.75833333333333" style="56" customWidth="1"/>
    <col min="11268" max="11268" width="9.46666666666667" style="56" hidden="1" customWidth="1"/>
    <col min="11269" max="11269" width="12.35" style="56" customWidth="1"/>
    <col min="11270" max="11270" width="4.64166666666667" style="56" customWidth="1"/>
    <col min="11271" max="11272" width="5.35" style="56" customWidth="1"/>
    <col min="11273" max="11273" width="5.46666666666667" style="56" customWidth="1"/>
    <col min="11274" max="11274" width="8.23333333333333" style="56" customWidth="1"/>
    <col min="11275" max="11276" width="9.46666666666667" style="56" hidden="1" customWidth="1"/>
    <col min="11277" max="11277" width="14.1166666666667" style="56" customWidth="1"/>
    <col min="11278" max="11278" width="13.4666666666667" style="56" customWidth="1"/>
    <col min="11279" max="11279" width="8.875" style="56" customWidth="1"/>
    <col min="11280" max="11280" width="15.35" style="56" customWidth="1"/>
    <col min="11281" max="11281" width="7.64166666666667" style="56" customWidth="1"/>
    <col min="11282" max="11282" width="13.2333333333333" style="56" customWidth="1"/>
    <col min="11283" max="11283" width="7.875" style="56" customWidth="1"/>
    <col min="11284" max="11284" width="11.4666666666667" style="56" customWidth="1"/>
    <col min="11285" max="11285" width="12.1166666666667" style="56" customWidth="1"/>
    <col min="11286" max="11520" width="9.46666666666667" style="56"/>
    <col min="11521" max="11521" width="6.23333333333333" style="56" customWidth="1"/>
    <col min="11522" max="11522" width="15.4666666666667" style="56" customWidth="1"/>
    <col min="11523" max="11523" width="8.75833333333333" style="56" customWidth="1"/>
    <col min="11524" max="11524" width="9.46666666666667" style="56" hidden="1" customWidth="1"/>
    <col min="11525" max="11525" width="12.35" style="56" customWidth="1"/>
    <col min="11526" max="11526" width="4.64166666666667" style="56" customWidth="1"/>
    <col min="11527" max="11528" width="5.35" style="56" customWidth="1"/>
    <col min="11529" max="11529" width="5.46666666666667" style="56" customWidth="1"/>
    <col min="11530" max="11530" width="8.23333333333333" style="56" customWidth="1"/>
    <col min="11531" max="11532" width="9.46666666666667" style="56" hidden="1" customWidth="1"/>
    <col min="11533" max="11533" width="14.1166666666667" style="56" customWidth="1"/>
    <col min="11534" max="11534" width="13.4666666666667" style="56" customWidth="1"/>
    <col min="11535" max="11535" width="8.875" style="56" customWidth="1"/>
    <col min="11536" max="11536" width="15.35" style="56" customWidth="1"/>
    <col min="11537" max="11537" width="7.64166666666667" style="56" customWidth="1"/>
    <col min="11538" max="11538" width="13.2333333333333" style="56" customWidth="1"/>
    <col min="11539" max="11539" width="7.875" style="56" customWidth="1"/>
    <col min="11540" max="11540" width="11.4666666666667" style="56" customWidth="1"/>
    <col min="11541" max="11541" width="12.1166666666667" style="56" customWidth="1"/>
    <col min="11542" max="11776" width="9.46666666666667" style="56"/>
    <col min="11777" max="11777" width="6.23333333333333" style="56" customWidth="1"/>
    <col min="11778" max="11778" width="15.4666666666667" style="56" customWidth="1"/>
    <col min="11779" max="11779" width="8.75833333333333" style="56" customWidth="1"/>
    <col min="11780" max="11780" width="9.46666666666667" style="56" hidden="1" customWidth="1"/>
    <col min="11781" max="11781" width="12.35" style="56" customWidth="1"/>
    <col min="11782" max="11782" width="4.64166666666667" style="56" customWidth="1"/>
    <col min="11783" max="11784" width="5.35" style="56" customWidth="1"/>
    <col min="11785" max="11785" width="5.46666666666667" style="56" customWidth="1"/>
    <col min="11786" max="11786" width="8.23333333333333" style="56" customWidth="1"/>
    <col min="11787" max="11788" width="9.46666666666667" style="56" hidden="1" customWidth="1"/>
    <col min="11789" max="11789" width="14.1166666666667" style="56" customWidth="1"/>
    <col min="11790" max="11790" width="13.4666666666667" style="56" customWidth="1"/>
    <col min="11791" max="11791" width="8.875" style="56" customWidth="1"/>
    <col min="11792" max="11792" width="15.35" style="56" customWidth="1"/>
    <col min="11793" max="11793" width="7.64166666666667" style="56" customWidth="1"/>
    <col min="11794" max="11794" width="13.2333333333333" style="56" customWidth="1"/>
    <col min="11795" max="11795" width="7.875" style="56" customWidth="1"/>
    <col min="11796" max="11796" width="11.4666666666667" style="56" customWidth="1"/>
    <col min="11797" max="11797" width="12.1166666666667" style="56" customWidth="1"/>
    <col min="11798" max="12032" width="9.46666666666667" style="56"/>
    <col min="12033" max="12033" width="6.23333333333333" style="56" customWidth="1"/>
    <col min="12034" max="12034" width="15.4666666666667" style="56" customWidth="1"/>
    <col min="12035" max="12035" width="8.75833333333333" style="56" customWidth="1"/>
    <col min="12036" max="12036" width="9.46666666666667" style="56" hidden="1" customWidth="1"/>
    <col min="12037" max="12037" width="12.35" style="56" customWidth="1"/>
    <col min="12038" max="12038" width="4.64166666666667" style="56" customWidth="1"/>
    <col min="12039" max="12040" width="5.35" style="56" customWidth="1"/>
    <col min="12041" max="12041" width="5.46666666666667" style="56" customWidth="1"/>
    <col min="12042" max="12042" width="8.23333333333333" style="56" customWidth="1"/>
    <col min="12043" max="12044" width="9.46666666666667" style="56" hidden="1" customWidth="1"/>
    <col min="12045" max="12045" width="14.1166666666667" style="56" customWidth="1"/>
    <col min="12046" max="12046" width="13.4666666666667" style="56" customWidth="1"/>
    <col min="12047" max="12047" width="8.875" style="56" customWidth="1"/>
    <col min="12048" max="12048" width="15.35" style="56" customWidth="1"/>
    <col min="12049" max="12049" width="7.64166666666667" style="56" customWidth="1"/>
    <col min="12050" max="12050" width="13.2333333333333" style="56" customWidth="1"/>
    <col min="12051" max="12051" width="7.875" style="56" customWidth="1"/>
    <col min="12052" max="12052" width="11.4666666666667" style="56" customWidth="1"/>
    <col min="12053" max="12053" width="12.1166666666667" style="56" customWidth="1"/>
    <col min="12054" max="12288" width="9.46666666666667" style="56"/>
    <col min="12289" max="12289" width="6.23333333333333" style="56" customWidth="1"/>
    <col min="12290" max="12290" width="15.4666666666667" style="56" customWidth="1"/>
    <col min="12291" max="12291" width="8.75833333333333" style="56" customWidth="1"/>
    <col min="12292" max="12292" width="9.46666666666667" style="56" hidden="1" customWidth="1"/>
    <col min="12293" max="12293" width="12.35" style="56" customWidth="1"/>
    <col min="12294" max="12294" width="4.64166666666667" style="56" customWidth="1"/>
    <col min="12295" max="12296" width="5.35" style="56" customWidth="1"/>
    <col min="12297" max="12297" width="5.46666666666667" style="56" customWidth="1"/>
    <col min="12298" max="12298" width="8.23333333333333" style="56" customWidth="1"/>
    <col min="12299" max="12300" width="9.46666666666667" style="56" hidden="1" customWidth="1"/>
    <col min="12301" max="12301" width="14.1166666666667" style="56" customWidth="1"/>
    <col min="12302" max="12302" width="13.4666666666667" style="56" customWidth="1"/>
    <col min="12303" max="12303" width="8.875" style="56" customWidth="1"/>
    <col min="12304" max="12304" width="15.35" style="56" customWidth="1"/>
    <col min="12305" max="12305" width="7.64166666666667" style="56" customWidth="1"/>
    <col min="12306" max="12306" width="13.2333333333333" style="56" customWidth="1"/>
    <col min="12307" max="12307" width="7.875" style="56" customWidth="1"/>
    <col min="12308" max="12308" width="11.4666666666667" style="56" customWidth="1"/>
    <col min="12309" max="12309" width="12.1166666666667" style="56" customWidth="1"/>
    <col min="12310" max="12544" width="9.46666666666667" style="56"/>
    <col min="12545" max="12545" width="6.23333333333333" style="56" customWidth="1"/>
    <col min="12546" max="12546" width="15.4666666666667" style="56" customWidth="1"/>
    <col min="12547" max="12547" width="8.75833333333333" style="56" customWidth="1"/>
    <col min="12548" max="12548" width="9.46666666666667" style="56" hidden="1" customWidth="1"/>
    <col min="12549" max="12549" width="12.35" style="56" customWidth="1"/>
    <col min="12550" max="12550" width="4.64166666666667" style="56" customWidth="1"/>
    <col min="12551" max="12552" width="5.35" style="56" customWidth="1"/>
    <col min="12553" max="12553" width="5.46666666666667" style="56" customWidth="1"/>
    <col min="12554" max="12554" width="8.23333333333333" style="56" customWidth="1"/>
    <col min="12555" max="12556" width="9.46666666666667" style="56" hidden="1" customWidth="1"/>
    <col min="12557" max="12557" width="14.1166666666667" style="56" customWidth="1"/>
    <col min="12558" max="12558" width="13.4666666666667" style="56" customWidth="1"/>
    <col min="12559" max="12559" width="8.875" style="56" customWidth="1"/>
    <col min="12560" max="12560" width="15.35" style="56" customWidth="1"/>
    <col min="12561" max="12561" width="7.64166666666667" style="56" customWidth="1"/>
    <col min="12562" max="12562" width="13.2333333333333" style="56" customWidth="1"/>
    <col min="12563" max="12563" width="7.875" style="56" customWidth="1"/>
    <col min="12564" max="12564" width="11.4666666666667" style="56" customWidth="1"/>
    <col min="12565" max="12565" width="12.1166666666667" style="56" customWidth="1"/>
    <col min="12566" max="12800" width="9.46666666666667" style="56"/>
    <col min="12801" max="12801" width="6.23333333333333" style="56" customWidth="1"/>
    <col min="12802" max="12802" width="15.4666666666667" style="56" customWidth="1"/>
    <col min="12803" max="12803" width="8.75833333333333" style="56" customWidth="1"/>
    <col min="12804" max="12804" width="9.46666666666667" style="56" hidden="1" customWidth="1"/>
    <col min="12805" max="12805" width="12.35" style="56" customWidth="1"/>
    <col min="12806" max="12806" width="4.64166666666667" style="56" customWidth="1"/>
    <col min="12807" max="12808" width="5.35" style="56" customWidth="1"/>
    <col min="12809" max="12809" width="5.46666666666667" style="56" customWidth="1"/>
    <col min="12810" max="12810" width="8.23333333333333" style="56" customWidth="1"/>
    <col min="12811" max="12812" width="9.46666666666667" style="56" hidden="1" customWidth="1"/>
    <col min="12813" max="12813" width="14.1166666666667" style="56" customWidth="1"/>
    <col min="12814" max="12814" width="13.4666666666667" style="56" customWidth="1"/>
    <col min="12815" max="12815" width="8.875" style="56" customWidth="1"/>
    <col min="12816" max="12816" width="15.35" style="56" customWidth="1"/>
    <col min="12817" max="12817" width="7.64166666666667" style="56" customWidth="1"/>
    <col min="12818" max="12818" width="13.2333333333333" style="56" customWidth="1"/>
    <col min="12819" max="12819" width="7.875" style="56" customWidth="1"/>
    <col min="12820" max="12820" width="11.4666666666667" style="56" customWidth="1"/>
    <col min="12821" max="12821" width="12.1166666666667" style="56" customWidth="1"/>
    <col min="12822" max="13056" width="9.46666666666667" style="56"/>
    <col min="13057" max="13057" width="6.23333333333333" style="56" customWidth="1"/>
    <col min="13058" max="13058" width="15.4666666666667" style="56" customWidth="1"/>
    <col min="13059" max="13059" width="8.75833333333333" style="56" customWidth="1"/>
    <col min="13060" max="13060" width="9.46666666666667" style="56" hidden="1" customWidth="1"/>
    <col min="13061" max="13061" width="12.35" style="56" customWidth="1"/>
    <col min="13062" max="13062" width="4.64166666666667" style="56" customWidth="1"/>
    <col min="13063" max="13064" width="5.35" style="56" customWidth="1"/>
    <col min="13065" max="13065" width="5.46666666666667" style="56" customWidth="1"/>
    <col min="13066" max="13066" width="8.23333333333333" style="56" customWidth="1"/>
    <col min="13067" max="13068" width="9.46666666666667" style="56" hidden="1" customWidth="1"/>
    <col min="13069" max="13069" width="14.1166666666667" style="56" customWidth="1"/>
    <col min="13070" max="13070" width="13.4666666666667" style="56" customWidth="1"/>
    <col min="13071" max="13071" width="8.875" style="56" customWidth="1"/>
    <col min="13072" max="13072" width="15.35" style="56" customWidth="1"/>
    <col min="13073" max="13073" width="7.64166666666667" style="56" customWidth="1"/>
    <col min="13074" max="13074" width="13.2333333333333" style="56" customWidth="1"/>
    <col min="13075" max="13075" width="7.875" style="56" customWidth="1"/>
    <col min="13076" max="13076" width="11.4666666666667" style="56" customWidth="1"/>
    <col min="13077" max="13077" width="12.1166666666667" style="56" customWidth="1"/>
    <col min="13078" max="13312" width="9.46666666666667" style="56"/>
    <col min="13313" max="13313" width="6.23333333333333" style="56" customWidth="1"/>
    <col min="13314" max="13314" width="15.4666666666667" style="56" customWidth="1"/>
    <col min="13315" max="13315" width="8.75833333333333" style="56" customWidth="1"/>
    <col min="13316" max="13316" width="9.46666666666667" style="56" hidden="1" customWidth="1"/>
    <col min="13317" max="13317" width="12.35" style="56" customWidth="1"/>
    <col min="13318" max="13318" width="4.64166666666667" style="56" customWidth="1"/>
    <col min="13319" max="13320" width="5.35" style="56" customWidth="1"/>
    <col min="13321" max="13321" width="5.46666666666667" style="56" customWidth="1"/>
    <col min="13322" max="13322" width="8.23333333333333" style="56" customWidth="1"/>
    <col min="13323" max="13324" width="9.46666666666667" style="56" hidden="1" customWidth="1"/>
    <col min="13325" max="13325" width="14.1166666666667" style="56" customWidth="1"/>
    <col min="13326" max="13326" width="13.4666666666667" style="56" customWidth="1"/>
    <col min="13327" max="13327" width="8.875" style="56" customWidth="1"/>
    <col min="13328" max="13328" width="15.35" style="56" customWidth="1"/>
    <col min="13329" max="13329" width="7.64166666666667" style="56" customWidth="1"/>
    <col min="13330" max="13330" width="13.2333333333333" style="56" customWidth="1"/>
    <col min="13331" max="13331" width="7.875" style="56" customWidth="1"/>
    <col min="13332" max="13332" width="11.4666666666667" style="56" customWidth="1"/>
    <col min="13333" max="13333" width="12.1166666666667" style="56" customWidth="1"/>
    <col min="13334" max="13568" width="9.46666666666667" style="56"/>
    <col min="13569" max="13569" width="6.23333333333333" style="56" customWidth="1"/>
    <col min="13570" max="13570" width="15.4666666666667" style="56" customWidth="1"/>
    <col min="13571" max="13571" width="8.75833333333333" style="56" customWidth="1"/>
    <col min="13572" max="13572" width="9.46666666666667" style="56" hidden="1" customWidth="1"/>
    <col min="13573" max="13573" width="12.35" style="56" customWidth="1"/>
    <col min="13574" max="13574" width="4.64166666666667" style="56" customWidth="1"/>
    <col min="13575" max="13576" width="5.35" style="56" customWidth="1"/>
    <col min="13577" max="13577" width="5.46666666666667" style="56" customWidth="1"/>
    <col min="13578" max="13578" width="8.23333333333333" style="56" customWidth="1"/>
    <col min="13579" max="13580" width="9.46666666666667" style="56" hidden="1" customWidth="1"/>
    <col min="13581" max="13581" width="14.1166666666667" style="56" customWidth="1"/>
    <col min="13582" max="13582" width="13.4666666666667" style="56" customWidth="1"/>
    <col min="13583" max="13583" width="8.875" style="56" customWidth="1"/>
    <col min="13584" max="13584" width="15.35" style="56" customWidth="1"/>
    <col min="13585" max="13585" width="7.64166666666667" style="56" customWidth="1"/>
    <col min="13586" max="13586" width="13.2333333333333" style="56" customWidth="1"/>
    <col min="13587" max="13587" width="7.875" style="56" customWidth="1"/>
    <col min="13588" max="13588" width="11.4666666666667" style="56" customWidth="1"/>
    <col min="13589" max="13589" width="12.1166666666667" style="56" customWidth="1"/>
    <col min="13590" max="13824" width="9.46666666666667" style="56"/>
    <col min="13825" max="13825" width="6.23333333333333" style="56" customWidth="1"/>
    <col min="13826" max="13826" width="15.4666666666667" style="56" customWidth="1"/>
    <col min="13827" max="13827" width="8.75833333333333" style="56" customWidth="1"/>
    <col min="13828" max="13828" width="9.46666666666667" style="56" hidden="1" customWidth="1"/>
    <col min="13829" max="13829" width="12.35" style="56" customWidth="1"/>
    <col min="13830" max="13830" width="4.64166666666667" style="56" customWidth="1"/>
    <col min="13831" max="13832" width="5.35" style="56" customWidth="1"/>
    <col min="13833" max="13833" width="5.46666666666667" style="56" customWidth="1"/>
    <col min="13834" max="13834" width="8.23333333333333" style="56" customWidth="1"/>
    <col min="13835" max="13836" width="9.46666666666667" style="56" hidden="1" customWidth="1"/>
    <col min="13837" max="13837" width="14.1166666666667" style="56" customWidth="1"/>
    <col min="13838" max="13838" width="13.4666666666667" style="56" customWidth="1"/>
    <col min="13839" max="13839" width="8.875" style="56" customWidth="1"/>
    <col min="13840" max="13840" width="15.35" style="56" customWidth="1"/>
    <col min="13841" max="13841" width="7.64166666666667" style="56" customWidth="1"/>
    <col min="13842" max="13842" width="13.2333333333333" style="56" customWidth="1"/>
    <col min="13843" max="13843" width="7.875" style="56" customWidth="1"/>
    <col min="13844" max="13844" width="11.4666666666667" style="56" customWidth="1"/>
    <col min="13845" max="13845" width="12.1166666666667" style="56" customWidth="1"/>
    <col min="13846" max="14080" width="9.46666666666667" style="56"/>
    <col min="14081" max="14081" width="6.23333333333333" style="56" customWidth="1"/>
    <col min="14082" max="14082" width="15.4666666666667" style="56" customWidth="1"/>
    <col min="14083" max="14083" width="8.75833333333333" style="56" customWidth="1"/>
    <col min="14084" max="14084" width="9.46666666666667" style="56" hidden="1" customWidth="1"/>
    <col min="14085" max="14085" width="12.35" style="56" customWidth="1"/>
    <col min="14086" max="14086" width="4.64166666666667" style="56" customWidth="1"/>
    <col min="14087" max="14088" width="5.35" style="56" customWidth="1"/>
    <col min="14089" max="14089" width="5.46666666666667" style="56" customWidth="1"/>
    <col min="14090" max="14090" width="8.23333333333333" style="56" customWidth="1"/>
    <col min="14091" max="14092" width="9.46666666666667" style="56" hidden="1" customWidth="1"/>
    <col min="14093" max="14093" width="14.1166666666667" style="56" customWidth="1"/>
    <col min="14094" max="14094" width="13.4666666666667" style="56" customWidth="1"/>
    <col min="14095" max="14095" width="8.875" style="56" customWidth="1"/>
    <col min="14096" max="14096" width="15.35" style="56" customWidth="1"/>
    <col min="14097" max="14097" width="7.64166666666667" style="56" customWidth="1"/>
    <col min="14098" max="14098" width="13.2333333333333" style="56" customWidth="1"/>
    <col min="14099" max="14099" width="7.875" style="56" customWidth="1"/>
    <col min="14100" max="14100" width="11.4666666666667" style="56" customWidth="1"/>
    <col min="14101" max="14101" width="12.1166666666667" style="56" customWidth="1"/>
    <col min="14102" max="14336" width="9.46666666666667" style="56"/>
    <col min="14337" max="14337" width="6.23333333333333" style="56" customWidth="1"/>
    <col min="14338" max="14338" width="15.4666666666667" style="56" customWidth="1"/>
    <col min="14339" max="14339" width="8.75833333333333" style="56" customWidth="1"/>
    <col min="14340" max="14340" width="9.46666666666667" style="56" hidden="1" customWidth="1"/>
    <col min="14341" max="14341" width="12.35" style="56" customWidth="1"/>
    <col min="14342" max="14342" width="4.64166666666667" style="56" customWidth="1"/>
    <col min="14343" max="14344" width="5.35" style="56" customWidth="1"/>
    <col min="14345" max="14345" width="5.46666666666667" style="56" customWidth="1"/>
    <col min="14346" max="14346" width="8.23333333333333" style="56" customWidth="1"/>
    <col min="14347" max="14348" width="9.46666666666667" style="56" hidden="1" customWidth="1"/>
    <col min="14349" max="14349" width="14.1166666666667" style="56" customWidth="1"/>
    <col min="14350" max="14350" width="13.4666666666667" style="56" customWidth="1"/>
    <col min="14351" max="14351" width="8.875" style="56" customWidth="1"/>
    <col min="14352" max="14352" width="15.35" style="56" customWidth="1"/>
    <col min="14353" max="14353" width="7.64166666666667" style="56" customWidth="1"/>
    <col min="14354" max="14354" width="13.2333333333333" style="56" customWidth="1"/>
    <col min="14355" max="14355" width="7.875" style="56" customWidth="1"/>
    <col min="14356" max="14356" width="11.4666666666667" style="56" customWidth="1"/>
    <col min="14357" max="14357" width="12.1166666666667" style="56" customWidth="1"/>
    <col min="14358" max="14592" width="9.46666666666667" style="56"/>
    <col min="14593" max="14593" width="6.23333333333333" style="56" customWidth="1"/>
    <col min="14594" max="14594" width="15.4666666666667" style="56" customWidth="1"/>
    <col min="14595" max="14595" width="8.75833333333333" style="56" customWidth="1"/>
    <col min="14596" max="14596" width="9.46666666666667" style="56" hidden="1" customWidth="1"/>
    <col min="14597" max="14597" width="12.35" style="56" customWidth="1"/>
    <col min="14598" max="14598" width="4.64166666666667" style="56" customWidth="1"/>
    <col min="14599" max="14600" width="5.35" style="56" customWidth="1"/>
    <col min="14601" max="14601" width="5.46666666666667" style="56" customWidth="1"/>
    <col min="14602" max="14602" width="8.23333333333333" style="56" customWidth="1"/>
    <col min="14603" max="14604" width="9.46666666666667" style="56" hidden="1" customWidth="1"/>
    <col min="14605" max="14605" width="14.1166666666667" style="56" customWidth="1"/>
    <col min="14606" max="14606" width="13.4666666666667" style="56" customWidth="1"/>
    <col min="14607" max="14607" width="8.875" style="56" customWidth="1"/>
    <col min="14608" max="14608" width="15.35" style="56" customWidth="1"/>
    <col min="14609" max="14609" width="7.64166666666667" style="56" customWidth="1"/>
    <col min="14610" max="14610" width="13.2333333333333" style="56" customWidth="1"/>
    <col min="14611" max="14611" width="7.875" style="56" customWidth="1"/>
    <col min="14612" max="14612" width="11.4666666666667" style="56" customWidth="1"/>
    <col min="14613" max="14613" width="12.1166666666667" style="56" customWidth="1"/>
    <col min="14614" max="14848" width="9.46666666666667" style="56"/>
    <col min="14849" max="14849" width="6.23333333333333" style="56" customWidth="1"/>
    <col min="14850" max="14850" width="15.4666666666667" style="56" customWidth="1"/>
    <col min="14851" max="14851" width="8.75833333333333" style="56" customWidth="1"/>
    <col min="14852" max="14852" width="9.46666666666667" style="56" hidden="1" customWidth="1"/>
    <col min="14853" max="14853" width="12.35" style="56" customWidth="1"/>
    <col min="14854" max="14854" width="4.64166666666667" style="56" customWidth="1"/>
    <col min="14855" max="14856" width="5.35" style="56" customWidth="1"/>
    <col min="14857" max="14857" width="5.46666666666667" style="56" customWidth="1"/>
    <col min="14858" max="14858" width="8.23333333333333" style="56" customWidth="1"/>
    <col min="14859" max="14860" width="9.46666666666667" style="56" hidden="1" customWidth="1"/>
    <col min="14861" max="14861" width="14.1166666666667" style="56" customWidth="1"/>
    <col min="14862" max="14862" width="13.4666666666667" style="56" customWidth="1"/>
    <col min="14863" max="14863" width="8.875" style="56" customWidth="1"/>
    <col min="14864" max="14864" width="15.35" style="56" customWidth="1"/>
    <col min="14865" max="14865" width="7.64166666666667" style="56" customWidth="1"/>
    <col min="14866" max="14866" width="13.2333333333333" style="56" customWidth="1"/>
    <col min="14867" max="14867" width="7.875" style="56" customWidth="1"/>
    <col min="14868" max="14868" width="11.4666666666667" style="56" customWidth="1"/>
    <col min="14869" max="14869" width="12.1166666666667" style="56" customWidth="1"/>
    <col min="14870" max="15104" width="9.46666666666667" style="56"/>
    <col min="15105" max="15105" width="6.23333333333333" style="56" customWidth="1"/>
    <col min="15106" max="15106" width="15.4666666666667" style="56" customWidth="1"/>
    <col min="15107" max="15107" width="8.75833333333333" style="56" customWidth="1"/>
    <col min="15108" max="15108" width="9.46666666666667" style="56" hidden="1" customWidth="1"/>
    <col min="15109" max="15109" width="12.35" style="56" customWidth="1"/>
    <col min="15110" max="15110" width="4.64166666666667" style="56" customWidth="1"/>
    <col min="15111" max="15112" width="5.35" style="56" customWidth="1"/>
    <col min="15113" max="15113" width="5.46666666666667" style="56" customWidth="1"/>
    <col min="15114" max="15114" width="8.23333333333333" style="56" customWidth="1"/>
    <col min="15115" max="15116" width="9.46666666666667" style="56" hidden="1" customWidth="1"/>
    <col min="15117" max="15117" width="14.1166666666667" style="56" customWidth="1"/>
    <col min="15118" max="15118" width="13.4666666666667" style="56" customWidth="1"/>
    <col min="15119" max="15119" width="8.875" style="56" customWidth="1"/>
    <col min="15120" max="15120" width="15.35" style="56" customWidth="1"/>
    <col min="15121" max="15121" width="7.64166666666667" style="56" customWidth="1"/>
    <col min="15122" max="15122" width="13.2333333333333" style="56" customWidth="1"/>
    <col min="15123" max="15123" width="7.875" style="56" customWidth="1"/>
    <col min="15124" max="15124" width="11.4666666666667" style="56" customWidth="1"/>
    <col min="15125" max="15125" width="12.1166666666667" style="56" customWidth="1"/>
    <col min="15126" max="15360" width="9.46666666666667" style="56"/>
    <col min="15361" max="15361" width="6.23333333333333" style="56" customWidth="1"/>
    <col min="15362" max="15362" width="15.4666666666667" style="56" customWidth="1"/>
    <col min="15363" max="15363" width="8.75833333333333" style="56" customWidth="1"/>
    <col min="15364" max="15364" width="9.46666666666667" style="56" hidden="1" customWidth="1"/>
    <col min="15365" max="15365" width="12.35" style="56" customWidth="1"/>
    <col min="15366" max="15366" width="4.64166666666667" style="56" customWidth="1"/>
    <col min="15367" max="15368" width="5.35" style="56" customWidth="1"/>
    <col min="15369" max="15369" width="5.46666666666667" style="56" customWidth="1"/>
    <col min="15370" max="15370" width="8.23333333333333" style="56" customWidth="1"/>
    <col min="15371" max="15372" width="9.46666666666667" style="56" hidden="1" customWidth="1"/>
    <col min="15373" max="15373" width="14.1166666666667" style="56" customWidth="1"/>
    <col min="15374" max="15374" width="13.4666666666667" style="56" customWidth="1"/>
    <col min="15375" max="15375" width="8.875" style="56" customWidth="1"/>
    <col min="15376" max="15376" width="15.35" style="56" customWidth="1"/>
    <col min="15377" max="15377" width="7.64166666666667" style="56" customWidth="1"/>
    <col min="15378" max="15378" width="13.2333333333333" style="56" customWidth="1"/>
    <col min="15379" max="15379" width="7.875" style="56" customWidth="1"/>
    <col min="15380" max="15380" width="11.4666666666667" style="56" customWidth="1"/>
    <col min="15381" max="15381" width="12.1166666666667" style="56" customWidth="1"/>
    <col min="15382" max="15616" width="9.46666666666667" style="56"/>
    <col min="15617" max="15617" width="6.23333333333333" style="56" customWidth="1"/>
    <col min="15618" max="15618" width="15.4666666666667" style="56" customWidth="1"/>
    <col min="15619" max="15619" width="8.75833333333333" style="56" customWidth="1"/>
    <col min="15620" max="15620" width="9.46666666666667" style="56" hidden="1" customWidth="1"/>
    <col min="15621" max="15621" width="12.35" style="56" customWidth="1"/>
    <col min="15622" max="15622" width="4.64166666666667" style="56" customWidth="1"/>
    <col min="15623" max="15624" width="5.35" style="56" customWidth="1"/>
    <col min="15625" max="15625" width="5.46666666666667" style="56" customWidth="1"/>
    <col min="15626" max="15626" width="8.23333333333333" style="56" customWidth="1"/>
    <col min="15627" max="15628" width="9.46666666666667" style="56" hidden="1" customWidth="1"/>
    <col min="15629" max="15629" width="14.1166666666667" style="56" customWidth="1"/>
    <col min="15630" max="15630" width="13.4666666666667" style="56" customWidth="1"/>
    <col min="15631" max="15631" width="8.875" style="56" customWidth="1"/>
    <col min="15632" max="15632" width="15.35" style="56" customWidth="1"/>
    <col min="15633" max="15633" width="7.64166666666667" style="56" customWidth="1"/>
    <col min="15634" max="15634" width="13.2333333333333" style="56" customWidth="1"/>
    <col min="15635" max="15635" width="7.875" style="56" customWidth="1"/>
    <col min="15636" max="15636" width="11.4666666666667" style="56" customWidth="1"/>
    <col min="15637" max="15637" width="12.1166666666667" style="56" customWidth="1"/>
    <col min="15638" max="15872" width="9.46666666666667" style="56"/>
    <col min="15873" max="15873" width="6.23333333333333" style="56" customWidth="1"/>
    <col min="15874" max="15874" width="15.4666666666667" style="56" customWidth="1"/>
    <col min="15875" max="15875" width="8.75833333333333" style="56" customWidth="1"/>
    <col min="15876" max="15876" width="9.46666666666667" style="56" hidden="1" customWidth="1"/>
    <col min="15877" max="15877" width="12.35" style="56" customWidth="1"/>
    <col min="15878" max="15878" width="4.64166666666667" style="56" customWidth="1"/>
    <col min="15879" max="15880" width="5.35" style="56" customWidth="1"/>
    <col min="15881" max="15881" width="5.46666666666667" style="56" customWidth="1"/>
    <col min="15882" max="15882" width="8.23333333333333" style="56" customWidth="1"/>
    <col min="15883" max="15884" width="9.46666666666667" style="56" hidden="1" customWidth="1"/>
    <col min="15885" max="15885" width="14.1166666666667" style="56" customWidth="1"/>
    <col min="15886" max="15886" width="13.4666666666667" style="56" customWidth="1"/>
    <col min="15887" max="15887" width="8.875" style="56" customWidth="1"/>
    <col min="15888" max="15888" width="15.35" style="56" customWidth="1"/>
    <col min="15889" max="15889" width="7.64166666666667" style="56" customWidth="1"/>
    <col min="15890" max="15890" width="13.2333333333333" style="56" customWidth="1"/>
    <col min="15891" max="15891" width="7.875" style="56" customWidth="1"/>
    <col min="15892" max="15892" width="11.4666666666667" style="56" customWidth="1"/>
    <col min="15893" max="15893" width="12.1166666666667" style="56" customWidth="1"/>
    <col min="15894" max="16128" width="9.46666666666667" style="56"/>
    <col min="16129" max="16129" width="6.23333333333333" style="56" customWidth="1"/>
    <col min="16130" max="16130" width="15.4666666666667" style="56" customWidth="1"/>
    <col min="16131" max="16131" width="8.75833333333333" style="56" customWidth="1"/>
    <col min="16132" max="16132" width="9.46666666666667" style="56" hidden="1" customWidth="1"/>
    <col min="16133" max="16133" width="12.35" style="56" customWidth="1"/>
    <col min="16134" max="16134" width="4.64166666666667" style="56" customWidth="1"/>
    <col min="16135" max="16136" width="5.35" style="56" customWidth="1"/>
    <col min="16137" max="16137" width="5.46666666666667" style="56" customWidth="1"/>
    <col min="16138" max="16138" width="8.23333333333333" style="56" customWidth="1"/>
    <col min="16139" max="16140" width="9.46666666666667" style="56" hidden="1" customWidth="1"/>
    <col min="16141" max="16141" width="14.1166666666667" style="56" customWidth="1"/>
    <col min="16142" max="16142" width="13.4666666666667" style="56" customWidth="1"/>
    <col min="16143" max="16143" width="8.875" style="56" customWidth="1"/>
    <col min="16144" max="16144" width="15.35" style="56" customWidth="1"/>
    <col min="16145" max="16145" width="7.64166666666667" style="56" customWidth="1"/>
    <col min="16146" max="16146" width="13.2333333333333" style="56" customWidth="1"/>
    <col min="16147" max="16147" width="7.875" style="56" customWidth="1"/>
    <col min="16148" max="16148" width="11.4666666666667" style="56" customWidth="1"/>
    <col min="16149" max="16149" width="12.1166666666667" style="56" customWidth="1"/>
    <col min="16150" max="16384" width="9.46666666666667" style="56"/>
  </cols>
  <sheetData>
    <row r="1" spans="1:21">
      <c r="A1" s="57" t="s">
        <v>0</v>
      </c>
      <c r="B1" s="58" t="s">
        <v>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</row>
    <row r="2" s="50" customFormat="1" ht="30" customHeight="1" spans="1:21">
      <c r="A2" s="60" t="s">
        <v>52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</row>
    <row r="3" ht="14.1" customHeight="1" spans="1:21">
      <c r="A3" s="62" t="str">
        <f>CONCATENATE([1]封面!D9,[1]封面!F9,[1]封面!G9,[1]封面!H9,[1]封面!I9,[1]封面!J9,[1]封面!K9)</f>
        <v>评估基准日：2026年05月31日</v>
      </c>
      <c r="B3" s="62"/>
      <c r="C3" s="62"/>
      <c r="D3" s="62"/>
      <c r="E3" s="62"/>
      <c r="F3" s="62"/>
      <c r="G3" s="62"/>
      <c r="H3" s="62"/>
      <c r="I3" s="62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ht="14.1" customHeight="1" spans="1:21">
      <c r="A4" s="62"/>
      <c r="B4" s="62"/>
      <c r="C4" s="62"/>
      <c r="D4" s="62"/>
      <c r="E4" s="62"/>
      <c r="F4" s="62"/>
      <c r="G4" s="62"/>
      <c r="H4" s="62"/>
      <c r="I4" s="62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63"/>
    </row>
    <row r="5" ht="15.75" customHeight="1" spans="1:21">
      <c r="A5" s="64" t="str">
        <f>[1]封面!D7&amp;[1]封面!E7</f>
        <v>被评估单位（或者产权持有单位）：枣庄交通发展集团寨山矿业有限公司</v>
      </c>
      <c r="U5" s="63" t="s">
        <v>3</v>
      </c>
    </row>
    <row r="6" s="51" customFormat="1" ht="15.75" customHeight="1" spans="1:21">
      <c r="A6" s="33" t="s">
        <v>4</v>
      </c>
      <c r="B6" s="69" t="s">
        <v>53</v>
      </c>
      <c r="C6" s="33" t="s">
        <v>9</v>
      </c>
      <c r="D6" s="66" t="s">
        <v>18</v>
      </c>
      <c r="E6" s="65" t="s">
        <v>20</v>
      </c>
      <c r="F6" s="65" t="s">
        <v>54</v>
      </c>
      <c r="G6" s="65" t="s">
        <v>55</v>
      </c>
      <c r="H6" s="163" t="s">
        <v>56</v>
      </c>
      <c r="I6" s="163" t="s">
        <v>21</v>
      </c>
      <c r="J6" s="65" t="s">
        <v>57</v>
      </c>
      <c r="K6" s="33" t="s">
        <v>24</v>
      </c>
      <c r="L6" s="164"/>
      <c r="M6" s="165" t="s">
        <v>25</v>
      </c>
      <c r="N6" s="162"/>
      <c r="O6" s="65" t="s">
        <v>58</v>
      </c>
      <c r="P6" s="33" t="s">
        <v>26</v>
      </c>
      <c r="Q6" s="69"/>
      <c r="R6" s="69"/>
      <c r="S6" s="65" t="s">
        <v>59</v>
      </c>
      <c r="T6" s="163" t="s">
        <v>27</v>
      </c>
      <c r="U6" s="65" t="s">
        <v>28</v>
      </c>
    </row>
    <row r="7" s="51" customFormat="1" ht="25.2" customHeight="1" spans="1:21">
      <c r="A7" s="69"/>
      <c r="B7" s="69"/>
      <c r="C7" s="69"/>
      <c r="D7" s="70"/>
      <c r="E7" s="69"/>
      <c r="F7" s="69"/>
      <c r="G7" s="69"/>
      <c r="H7" s="166"/>
      <c r="I7" s="167"/>
      <c r="J7" s="69"/>
      <c r="K7" s="33" t="s">
        <v>31</v>
      </c>
      <c r="L7" s="168" t="s">
        <v>32</v>
      </c>
      <c r="M7" s="71" t="s">
        <v>31</v>
      </c>
      <c r="N7" s="33" t="s">
        <v>32</v>
      </c>
      <c r="O7" s="69"/>
      <c r="P7" s="33" t="s">
        <v>31</v>
      </c>
      <c r="Q7" s="33" t="s">
        <v>33</v>
      </c>
      <c r="R7" s="33" t="s">
        <v>32</v>
      </c>
      <c r="S7" s="69"/>
      <c r="T7" s="166"/>
      <c r="U7" s="69"/>
    </row>
    <row r="8" ht="15.75" hidden="1" customHeight="1" spans="1:21">
      <c r="A8" s="69"/>
      <c r="B8" s="75"/>
      <c r="C8" s="69"/>
      <c r="D8" s="75"/>
      <c r="E8" s="100"/>
      <c r="F8" s="169"/>
      <c r="G8" s="69"/>
      <c r="H8" s="69"/>
      <c r="I8" s="69"/>
      <c r="J8" s="170"/>
      <c r="K8" s="34"/>
      <c r="L8" s="46"/>
      <c r="M8" s="171"/>
      <c r="N8" s="34"/>
      <c r="O8" s="34"/>
      <c r="P8" s="34"/>
      <c r="Q8" s="69"/>
      <c r="R8" s="34"/>
      <c r="S8" s="34" t="str">
        <f>IF(N8=0,"",(R8-N8)/N8*100)</f>
        <v/>
      </c>
      <c r="T8" s="34"/>
      <c r="U8" s="75"/>
    </row>
    <row r="9" ht="15.75" customHeight="1" spans="1:21">
      <c r="A9" s="69">
        <v>6</v>
      </c>
      <c r="B9" s="88" t="s">
        <v>60</v>
      </c>
      <c r="C9" s="88" t="s">
        <v>61</v>
      </c>
      <c r="D9" s="75"/>
      <c r="E9" s="100" t="s">
        <v>62</v>
      </c>
      <c r="F9" s="33"/>
      <c r="G9" s="69"/>
      <c r="H9" s="69"/>
      <c r="I9" s="33" t="s">
        <v>37</v>
      </c>
      <c r="J9" s="69">
        <f>30*2*3</f>
        <v>180</v>
      </c>
      <c r="K9" s="69"/>
      <c r="L9" s="69"/>
      <c r="M9" s="172">
        <v>269731.66</v>
      </c>
      <c r="N9" s="172">
        <v>207918.26</v>
      </c>
      <c r="O9" s="172">
        <v>1348</v>
      </c>
      <c r="P9" s="173">
        <f>J9*O9</f>
        <v>242640</v>
      </c>
      <c r="Q9" s="174">
        <v>0.27</v>
      </c>
      <c r="R9" s="172">
        <f>P9*Q9</f>
        <v>65512.8</v>
      </c>
      <c r="S9" s="175"/>
      <c r="T9" s="170"/>
      <c r="U9" s="34"/>
    </row>
    <row r="10" s="52" customFormat="1" ht="15.75" customHeight="1" spans="1:21">
      <c r="A10" s="149">
        <v>10</v>
      </c>
      <c r="B10" s="106" t="s">
        <v>63</v>
      </c>
      <c r="C10" s="107"/>
      <c r="D10" s="107"/>
      <c r="E10" s="111" t="s">
        <v>64</v>
      </c>
      <c r="F10" s="109"/>
      <c r="G10" s="149"/>
      <c r="H10" s="149"/>
      <c r="I10" s="109" t="s">
        <v>37</v>
      </c>
      <c r="J10" s="149">
        <f>2.14*2*21</f>
        <v>89.88</v>
      </c>
      <c r="K10" s="149"/>
      <c r="L10" s="149"/>
      <c r="M10" s="176">
        <v>71120</v>
      </c>
      <c r="N10" s="149">
        <v>0</v>
      </c>
      <c r="O10" s="149">
        <v>85</v>
      </c>
      <c r="P10" s="177">
        <f>J10*O10</f>
        <v>7639.8</v>
      </c>
      <c r="Q10" s="174">
        <v>0.1</v>
      </c>
      <c r="R10" s="176">
        <f>P10*Q10</f>
        <v>763.98</v>
      </c>
      <c r="S10" s="150"/>
      <c r="T10" s="155"/>
      <c r="U10" s="178" t="s">
        <v>65</v>
      </c>
    </row>
    <row r="11" ht="15.75" customHeight="1" spans="1:21">
      <c r="A11" s="69"/>
      <c r="B11" s="75"/>
      <c r="C11" s="69"/>
      <c r="D11" s="75"/>
      <c r="E11" s="100"/>
      <c r="F11" s="169"/>
      <c r="G11" s="69"/>
      <c r="H11" s="69"/>
      <c r="I11" s="69"/>
      <c r="J11" s="170"/>
      <c r="K11" s="34"/>
      <c r="L11" s="46"/>
      <c r="M11" s="171"/>
      <c r="N11" s="34"/>
      <c r="O11" s="34"/>
      <c r="P11" s="34"/>
      <c r="Q11" s="69"/>
      <c r="R11" s="34"/>
      <c r="S11" s="34" t="str">
        <f t="shared" ref="S11:S18" si="0">IF(N11=0,"",(R11-N11)/N11*100)</f>
        <v/>
      </c>
      <c r="T11" s="34"/>
      <c r="U11" s="75"/>
    </row>
    <row r="12" ht="15.75" customHeight="1" spans="1:21">
      <c r="A12" s="69"/>
      <c r="B12" s="75"/>
      <c r="C12" s="69"/>
      <c r="D12" s="75"/>
      <c r="E12" s="100"/>
      <c r="F12" s="169"/>
      <c r="G12" s="69"/>
      <c r="H12" s="69"/>
      <c r="I12" s="69"/>
      <c r="J12" s="170"/>
      <c r="K12" s="34"/>
      <c r="L12" s="46"/>
      <c r="M12" s="171"/>
      <c r="N12" s="34"/>
      <c r="O12" s="34"/>
      <c r="P12" s="34"/>
      <c r="Q12" s="69"/>
      <c r="R12" s="34"/>
      <c r="S12" s="34" t="str">
        <f t="shared" si="0"/>
        <v/>
      </c>
      <c r="T12" s="34"/>
      <c r="U12" s="75"/>
    </row>
    <row r="13" ht="15.75" customHeight="1" spans="1:21">
      <c r="A13" s="69"/>
      <c r="B13" s="75"/>
      <c r="C13" s="69"/>
      <c r="D13" s="75"/>
      <c r="E13" s="100"/>
      <c r="F13" s="169"/>
      <c r="G13" s="69"/>
      <c r="H13" s="69"/>
      <c r="I13" s="69"/>
      <c r="J13" s="170"/>
      <c r="K13" s="34"/>
      <c r="L13" s="46"/>
      <c r="M13" s="171"/>
      <c r="N13" s="34"/>
      <c r="O13" s="34"/>
      <c r="P13" s="34"/>
      <c r="Q13" s="69"/>
      <c r="R13" s="34"/>
      <c r="S13" s="34" t="str">
        <f t="shared" si="0"/>
        <v/>
      </c>
      <c r="T13" s="34"/>
      <c r="U13" s="75"/>
    </row>
    <row r="14" ht="15.75" customHeight="1" spans="1:21">
      <c r="A14" s="69"/>
      <c r="B14" s="75"/>
      <c r="C14" s="69"/>
      <c r="D14" s="75"/>
      <c r="E14" s="100"/>
      <c r="F14" s="169"/>
      <c r="G14" s="69"/>
      <c r="H14" s="69"/>
      <c r="I14" s="69"/>
      <c r="J14" s="170"/>
      <c r="K14" s="34"/>
      <c r="L14" s="46"/>
      <c r="M14" s="171"/>
      <c r="N14" s="34"/>
      <c r="O14" s="34"/>
      <c r="P14" s="34"/>
      <c r="Q14" s="69"/>
      <c r="R14" s="34"/>
      <c r="S14" s="34" t="str">
        <f t="shared" si="0"/>
        <v/>
      </c>
      <c r="T14" s="34"/>
      <c r="U14" s="75"/>
    </row>
    <row r="15" ht="15.75" customHeight="1" spans="1:21">
      <c r="A15" s="69"/>
      <c r="B15" s="75"/>
      <c r="C15" s="69"/>
      <c r="D15" s="75"/>
      <c r="E15" s="100"/>
      <c r="F15" s="169"/>
      <c r="G15" s="69"/>
      <c r="H15" s="69"/>
      <c r="I15" s="69"/>
      <c r="J15" s="170"/>
      <c r="K15" s="34"/>
      <c r="L15" s="46"/>
      <c r="M15" s="171"/>
      <c r="N15" s="34"/>
      <c r="O15" s="34"/>
      <c r="P15" s="34"/>
      <c r="Q15" s="69"/>
      <c r="R15" s="34"/>
      <c r="S15" s="34" t="str">
        <f t="shared" si="0"/>
        <v/>
      </c>
      <c r="T15" s="34"/>
      <c r="U15" s="75"/>
    </row>
    <row r="16" ht="15.75" customHeight="1" spans="1:21">
      <c r="A16" s="69"/>
      <c r="B16" s="75"/>
      <c r="C16" s="69"/>
      <c r="D16" s="75"/>
      <c r="E16" s="100"/>
      <c r="F16" s="169"/>
      <c r="G16" s="69"/>
      <c r="H16" s="69"/>
      <c r="I16" s="69"/>
      <c r="J16" s="170"/>
      <c r="K16" s="34"/>
      <c r="L16" s="46"/>
      <c r="M16" s="171"/>
      <c r="N16" s="34"/>
      <c r="O16" s="34"/>
      <c r="P16" s="34"/>
      <c r="Q16" s="69"/>
      <c r="R16" s="34"/>
      <c r="S16" s="34" t="str">
        <f t="shared" si="0"/>
        <v/>
      </c>
      <c r="T16" s="34"/>
      <c r="U16" s="75"/>
    </row>
    <row r="17" ht="15.75" customHeight="1" spans="1:21">
      <c r="A17" s="69"/>
      <c r="B17" s="75"/>
      <c r="C17" s="69"/>
      <c r="D17" s="75"/>
      <c r="E17" s="100"/>
      <c r="F17" s="169"/>
      <c r="G17" s="69"/>
      <c r="H17" s="69"/>
      <c r="I17" s="69"/>
      <c r="J17" s="170"/>
      <c r="K17" s="34"/>
      <c r="L17" s="46"/>
      <c r="M17" s="171"/>
      <c r="N17" s="34"/>
      <c r="O17" s="34"/>
      <c r="P17" s="34"/>
      <c r="Q17" s="69"/>
      <c r="R17" s="34"/>
      <c r="S17" s="34" t="str">
        <f t="shared" si="0"/>
        <v/>
      </c>
      <c r="T17" s="34"/>
      <c r="U17" s="75"/>
    </row>
    <row r="18" ht="15.75" customHeight="1" spans="1:21">
      <c r="A18" s="160" t="s">
        <v>66</v>
      </c>
      <c r="B18" s="161"/>
      <c r="C18" s="162"/>
      <c r="D18" s="75"/>
      <c r="E18" s="100"/>
      <c r="F18" s="169"/>
      <c r="G18" s="69"/>
      <c r="H18" s="69"/>
      <c r="I18" s="69"/>
      <c r="J18" s="170"/>
      <c r="K18" s="171">
        <f>SUM(K8:K17)</f>
        <v>0</v>
      </c>
      <c r="L18" s="46">
        <f>SUM(L8:L17)</f>
        <v>0</v>
      </c>
      <c r="M18" s="171">
        <f>SUM(M8:M17)</f>
        <v>340851.66</v>
      </c>
      <c r="N18" s="171">
        <f>SUM(N8:N17)</f>
        <v>207918.26</v>
      </c>
      <c r="O18" s="171"/>
      <c r="P18" s="171">
        <f>SUM(P8:P17)</f>
        <v>250279.8</v>
      </c>
      <c r="Q18" s="171"/>
      <c r="R18" s="171">
        <f>SUM(R8:R17)</f>
        <v>66276.78</v>
      </c>
      <c r="S18" s="34">
        <f t="shared" si="0"/>
        <v>-68.1236366637543</v>
      </c>
      <c r="T18" s="34"/>
      <c r="U18" s="75"/>
    </row>
    <row r="23" spans="1:21">
      <c r="R23" s="102"/>
    </row>
  </sheetData>
  <mergeCells count="20">
    <mergeCell ref="A2:U2"/>
    <mergeCell ref="A3:U3"/>
    <mergeCell ref="K6:L6"/>
    <mergeCell ref="M6:N6"/>
    <mergeCell ref="P6:R6"/>
    <mergeCell ref="A18:C18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6:O7"/>
    <mergeCell ref="S6:S7"/>
    <mergeCell ref="T6:T7"/>
    <mergeCell ref="U6:U7"/>
  </mergeCells>
  <hyperlinks>
    <hyperlink ref="A1" location="索引目录!E39" display="返回索引页"/>
    <hyperlink ref="B1" location="'4-6固定资产汇总'!B9" display="返回"/>
  </hyperlinks>
  <pageMargins left="0.7" right="0.7" top="0.75" bottom="0.75" header="0.3" footer="0.3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5"/>
  <sheetViews>
    <sheetView workbookViewId="0">
      <pane xSplit="3" ySplit="7" topLeftCell="D166" activePane="bottomRight" state="frozen"/>
      <selection/>
      <selection pane="topRight"/>
      <selection pane="bottomLeft"/>
      <selection pane="bottomRight" activeCell="P172" sqref="P9:P172"/>
    </sheetView>
  </sheetViews>
  <sheetFormatPr defaultColWidth="9.46666666666667" defaultRowHeight="15.75" customHeight="1"/>
  <cols>
    <col min="1" max="1" width="5.64166666666667" style="56" customWidth="1"/>
    <col min="2" max="2" width="15.4666666666667" style="56" customWidth="1"/>
    <col min="3" max="3" width="35.35" style="56" customWidth="1"/>
    <col min="4" max="4" width="19.875" style="56" customWidth="1"/>
    <col min="5" max="5" width="0.116666666666667" style="56" hidden="1" customWidth="1" outlineLevel="1"/>
    <col min="6" max="6" width="23.4666666666667" style="56" hidden="1" customWidth="1" collapsed="1"/>
    <col min="7" max="7" width="8" style="51" customWidth="1"/>
    <col min="8" max="8" width="6.11666666666667" style="51" customWidth="1"/>
    <col min="9" max="9" width="9.23333333333333" style="56" hidden="1" customWidth="1"/>
    <col min="10" max="10" width="8.35" style="56" customWidth="1"/>
    <col min="11" max="11" width="10.35" style="56" customWidth="1"/>
    <col min="12" max="12" width="13.35" style="56" customWidth="1"/>
    <col min="13" max="13" width="14.35" style="56" customWidth="1"/>
    <col min="14" max="14" width="13.875" style="56" customWidth="1"/>
    <col min="15" max="15" width="8.11666666666667" style="56" customWidth="1"/>
    <col min="16" max="16" width="13.7583333333333" style="56" customWidth="1"/>
    <col min="17" max="17" width="17.1166666666667" style="56" customWidth="1"/>
    <col min="18" max="248" width="9.46666666666667" style="56"/>
    <col min="249" max="249" width="5.64166666666667" style="56" customWidth="1"/>
    <col min="250" max="250" width="15.4666666666667" style="56" customWidth="1"/>
    <col min="251" max="251" width="35.1166666666667" style="56" customWidth="1"/>
    <col min="252" max="252" width="18.35" style="56" customWidth="1"/>
    <col min="253" max="254" width="9.46666666666667" style="56" hidden="1" customWidth="1"/>
    <col min="255" max="255" width="10.2333333333333" style="56" customWidth="1"/>
    <col min="256" max="256" width="6.11666666666667" style="56" customWidth="1"/>
    <col min="257" max="257" width="9.46666666666667" style="56" hidden="1" customWidth="1"/>
    <col min="258" max="258" width="9.23333333333333" style="56" customWidth="1"/>
    <col min="259" max="259" width="10.35" style="56" customWidth="1"/>
    <col min="260" max="260" width="12.2333333333333" style="56" customWidth="1"/>
    <col min="261" max="261" width="12.6416666666667" style="56" customWidth="1"/>
    <col min="262" max="262" width="10.7583333333333" style="56" customWidth="1"/>
    <col min="263" max="263" width="8.11666666666667" style="56" customWidth="1"/>
    <col min="264" max="264" width="10.6416666666667" style="56" customWidth="1"/>
    <col min="265" max="265" width="6.23333333333333" style="56" customWidth="1"/>
    <col min="266" max="266" width="14.6416666666667" style="56" customWidth="1"/>
    <col min="267" max="267" width="7" style="56" customWidth="1"/>
    <col min="268" max="268" width="9.46666666666667" style="56"/>
    <col min="269" max="269" width="10.6416666666667" style="56" customWidth="1"/>
    <col min="270" max="504" width="9.46666666666667" style="56"/>
    <col min="505" max="505" width="5.64166666666667" style="56" customWidth="1"/>
    <col min="506" max="506" width="15.4666666666667" style="56" customWidth="1"/>
    <col min="507" max="507" width="35.1166666666667" style="56" customWidth="1"/>
    <col min="508" max="508" width="18.35" style="56" customWidth="1"/>
    <col min="509" max="510" width="9.46666666666667" style="56" hidden="1" customWidth="1"/>
    <col min="511" max="511" width="10.2333333333333" style="56" customWidth="1"/>
    <col min="512" max="512" width="6.11666666666667" style="56" customWidth="1"/>
    <col min="513" max="513" width="9.46666666666667" style="56" hidden="1" customWidth="1"/>
    <col min="514" max="514" width="9.23333333333333" style="56" customWidth="1"/>
    <col min="515" max="515" width="10.35" style="56" customWidth="1"/>
    <col min="516" max="516" width="12.2333333333333" style="56" customWidth="1"/>
    <col min="517" max="517" width="12.6416666666667" style="56" customWidth="1"/>
    <col min="518" max="518" width="10.7583333333333" style="56" customWidth="1"/>
    <col min="519" max="519" width="8.11666666666667" style="56" customWidth="1"/>
    <col min="520" max="520" width="10.6416666666667" style="56" customWidth="1"/>
    <col min="521" max="521" width="6.23333333333333" style="56" customWidth="1"/>
    <col min="522" max="522" width="14.6416666666667" style="56" customWidth="1"/>
    <col min="523" max="523" width="7" style="56" customWidth="1"/>
    <col min="524" max="524" width="9.46666666666667" style="56"/>
    <col min="525" max="525" width="10.6416666666667" style="56" customWidth="1"/>
    <col min="526" max="760" width="9.46666666666667" style="56"/>
    <col min="761" max="761" width="5.64166666666667" style="56" customWidth="1"/>
    <col min="762" max="762" width="15.4666666666667" style="56" customWidth="1"/>
    <col min="763" max="763" width="35.1166666666667" style="56" customWidth="1"/>
    <col min="764" max="764" width="18.35" style="56" customWidth="1"/>
    <col min="765" max="766" width="9.46666666666667" style="56" hidden="1" customWidth="1"/>
    <col min="767" max="767" width="10.2333333333333" style="56" customWidth="1"/>
    <col min="768" max="768" width="6.11666666666667" style="56" customWidth="1"/>
    <col min="769" max="769" width="9.46666666666667" style="56" hidden="1" customWidth="1"/>
    <col min="770" max="770" width="9.23333333333333" style="56" customWidth="1"/>
    <col min="771" max="771" width="10.35" style="56" customWidth="1"/>
    <col min="772" max="772" width="12.2333333333333" style="56" customWidth="1"/>
    <col min="773" max="773" width="12.6416666666667" style="56" customWidth="1"/>
    <col min="774" max="774" width="10.7583333333333" style="56" customWidth="1"/>
    <col min="775" max="775" width="8.11666666666667" style="56" customWidth="1"/>
    <col min="776" max="776" width="10.6416666666667" style="56" customWidth="1"/>
    <col min="777" max="777" width="6.23333333333333" style="56" customWidth="1"/>
    <col min="778" max="778" width="14.6416666666667" style="56" customWidth="1"/>
    <col min="779" max="779" width="7" style="56" customWidth="1"/>
    <col min="780" max="780" width="9.46666666666667" style="56"/>
    <col min="781" max="781" width="10.6416666666667" style="56" customWidth="1"/>
    <col min="782" max="1016" width="9.46666666666667" style="56"/>
    <col min="1017" max="1017" width="5.64166666666667" style="56" customWidth="1"/>
    <col min="1018" max="1018" width="15.4666666666667" style="56" customWidth="1"/>
    <col min="1019" max="1019" width="35.1166666666667" style="56" customWidth="1"/>
    <col min="1020" max="1020" width="18.35" style="56" customWidth="1"/>
    <col min="1021" max="1022" width="9.46666666666667" style="56" hidden="1" customWidth="1"/>
    <col min="1023" max="1023" width="10.2333333333333" style="56" customWidth="1"/>
    <col min="1024" max="1024" width="6.11666666666667" style="56" customWidth="1"/>
    <col min="1025" max="1025" width="9.46666666666667" style="56" hidden="1" customWidth="1"/>
    <col min="1026" max="1026" width="9.23333333333333" style="56" customWidth="1"/>
    <col min="1027" max="1027" width="10.35" style="56" customWidth="1"/>
    <col min="1028" max="1028" width="12.2333333333333" style="56" customWidth="1"/>
    <col min="1029" max="1029" width="12.6416666666667" style="56" customWidth="1"/>
    <col min="1030" max="1030" width="10.7583333333333" style="56" customWidth="1"/>
    <col min="1031" max="1031" width="8.11666666666667" style="56" customWidth="1"/>
    <col min="1032" max="1032" width="10.6416666666667" style="56" customWidth="1"/>
    <col min="1033" max="1033" width="6.23333333333333" style="56" customWidth="1"/>
    <col min="1034" max="1034" width="14.6416666666667" style="56" customWidth="1"/>
    <col min="1035" max="1035" width="7" style="56" customWidth="1"/>
    <col min="1036" max="1036" width="9.46666666666667" style="56"/>
    <col min="1037" max="1037" width="10.6416666666667" style="56" customWidth="1"/>
    <col min="1038" max="1272" width="9.46666666666667" style="56"/>
    <col min="1273" max="1273" width="5.64166666666667" style="56" customWidth="1"/>
    <col min="1274" max="1274" width="15.4666666666667" style="56" customWidth="1"/>
    <col min="1275" max="1275" width="35.1166666666667" style="56" customWidth="1"/>
    <col min="1276" max="1276" width="18.35" style="56" customWidth="1"/>
    <col min="1277" max="1278" width="9.46666666666667" style="56" hidden="1" customWidth="1"/>
    <col min="1279" max="1279" width="10.2333333333333" style="56" customWidth="1"/>
    <col min="1280" max="1280" width="6.11666666666667" style="56" customWidth="1"/>
    <col min="1281" max="1281" width="9.46666666666667" style="56" hidden="1" customWidth="1"/>
    <col min="1282" max="1282" width="9.23333333333333" style="56" customWidth="1"/>
    <col min="1283" max="1283" width="10.35" style="56" customWidth="1"/>
    <col min="1284" max="1284" width="12.2333333333333" style="56" customWidth="1"/>
    <col min="1285" max="1285" width="12.6416666666667" style="56" customWidth="1"/>
    <col min="1286" max="1286" width="10.7583333333333" style="56" customWidth="1"/>
    <col min="1287" max="1287" width="8.11666666666667" style="56" customWidth="1"/>
    <col min="1288" max="1288" width="10.6416666666667" style="56" customWidth="1"/>
    <col min="1289" max="1289" width="6.23333333333333" style="56" customWidth="1"/>
    <col min="1290" max="1290" width="14.6416666666667" style="56" customWidth="1"/>
    <col min="1291" max="1291" width="7" style="56" customWidth="1"/>
    <col min="1292" max="1292" width="9.46666666666667" style="56"/>
    <col min="1293" max="1293" width="10.6416666666667" style="56" customWidth="1"/>
    <col min="1294" max="1528" width="9.46666666666667" style="56"/>
    <col min="1529" max="1529" width="5.64166666666667" style="56" customWidth="1"/>
    <col min="1530" max="1530" width="15.4666666666667" style="56" customWidth="1"/>
    <col min="1531" max="1531" width="35.1166666666667" style="56" customWidth="1"/>
    <col min="1532" max="1532" width="18.35" style="56" customWidth="1"/>
    <col min="1533" max="1534" width="9.46666666666667" style="56" hidden="1" customWidth="1"/>
    <col min="1535" max="1535" width="10.2333333333333" style="56" customWidth="1"/>
    <col min="1536" max="1536" width="6.11666666666667" style="56" customWidth="1"/>
    <col min="1537" max="1537" width="9.46666666666667" style="56" hidden="1" customWidth="1"/>
    <col min="1538" max="1538" width="9.23333333333333" style="56" customWidth="1"/>
    <col min="1539" max="1539" width="10.35" style="56" customWidth="1"/>
    <col min="1540" max="1540" width="12.2333333333333" style="56" customWidth="1"/>
    <col min="1541" max="1541" width="12.6416666666667" style="56" customWidth="1"/>
    <col min="1542" max="1542" width="10.7583333333333" style="56" customWidth="1"/>
    <col min="1543" max="1543" width="8.11666666666667" style="56" customWidth="1"/>
    <col min="1544" max="1544" width="10.6416666666667" style="56" customWidth="1"/>
    <col min="1545" max="1545" width="6.23333333333333" style="56" customWidth="1"/>
    <col min="1546" max="1546" width="14.6416666666667" style="56" customWidth="1"/>
    <col min="1547" max="1547" width="7" style="56" customWidth="1"/>
    <col min="1548" max="1548" width="9.46666666666667" style="56"/>
    <col min="1549" max="1549" width="10.6416666666667" style="56" customWidth="1"/>
    <col min="1550" max="1784" width="9.46666666666667" style="56"/>
    <col min="1785" max="1785" width="5.64166666666667" style="56" customWidth="1"/>
    <col min="1786" max="1786" width="15.4666666666667" style="56" customWidth="1"/>
    <col min="1787" max="1787" width="35.1166666666667" style="56" customWidth="1"/>
    <col min="1788" max="1788" width="18.35" style="56" customWidth="1"/>
    <col min="1789" max="1790" width="9.46666666666667" style="56" hidden="1" customWidth="1"/>
    <col min="1791" max="1791" width="10.2333333333333" style="56" customWidth="1"/>
    <col min="1792" max="1792" width="6.11666666666667" style="56" customWidth="1"/>
    <col min="1793" max="1793" width="9.46666666666667" style="56" hidden="1" customWidth="1"/>
    <col min="1794" max="1794" width="9.23333333333333" style="56" customWidth="1"/>
    <col min="1795" max="1795" width="10.35" style="56" customWidth="1"/>
    <col min="1796" max="1796" width="12.2333333333333" style="56" customWidth="1"/>
    <col min="1797" max="1797" width="12.6416666666667" style="56" customWidth="1"/>
    <col min="1798" max="1798" width="10.7583333333333" style="56" customWidth="1"/>
    <col min="1799" max="1799" width="8.11666666666667" style="56" customWidth="1"/>
    <col min="1800" max="1800" width="10.6416666666667" style="56" customWidth="1"/>
    <col min="1801" max="1801" width="6.23333333333333" style="56" customWidth="1"/>
    <col min="1802" max="1802" width="14.6416666666667" style="56" customWidth="1"/>
    <col min="1803" max="1803" width="7" style="56" customWidth="1"/>
    <col min="1804" max="1804" width="9.46666666666667" style="56"/>
    <col min="1805" max="1805" width="10.6416666666667" style="56" customWidth="1"/>
    <col min="1806" max="2040" width="9.46666666666667" style="56"/>
    <col min="2041" max="2041" width="5.64166666666667" style="56" customWidth="1"/>
    <col min="2042" max="2042" width="15.4666666666667" style="56" customWidth="1"/>
    <col min="2043" max="2043" width="35.1166666666667" style="56" customWidth="1"/>
    <col min="2044" max="2044" width="18.35" style="56" customWidth="1"/>
    <col min="2045" max="2046" width="9.46666666666667" style="56" hidden="1" customWidth="1"/>
    <col min="2047" max="2047" width="10.2333333333333" style="56" customWidth="1"/>
    <col min="2048" max="2048" width="6.11666666666667" style="56" customWidth="1"/>
    <col min="2049" max="2049" width="9.46666666666667" style="56" hidden="1" customWidth="1"/>
    <col min="2050" max="2050" width="9.23333333333333" style="56" customWidth="1"/>
    <col min="2051" max="2051" width="10.35" style="56" customWidth="1"/>
    <col min="2052" max="2052" width="12.2333333333333" style="56" customWidth="1"/>
    <col min="2053" max="2053" width="12.6416666666667" style="56" customWidth="1"/>
    <col min="2054" max="2054" width="10.7583333333333" style="56" customWidth="1"/>
    <col min="2055" max="2055" width="8.11666666666667" style="56" customWidth="1"/>
    <col min="2056" max="2056" width="10.6416666666667" style="56" customWidth="1"/>
    <col min="2057" max="2057" width="6.23333333333333" style="56" customWidth="1"/>
    <col min="2058" max="2058" width="14.6416666666667" style="56" customWidth="1"/>
    <col min="2059" max="2059" width="7" style="56" customWidth="1"/>
    <col min="2060" max="2060" width="9.46666666666667" style="56"/>
    <col min="2061" max="2061" width="10.6416666666667" style="56" customWidth="1"/>
    <col min="2062" max="2296" width="9.46666666666667" style="56"/>
    <col min="2297" max="2297" width="5.64166666666667" style="56" customWidth="1"/>
    <col min="2298" max="2298" width="15.4666666666667" style="56" customWidth="1"/>
    <col min="2299" max="2299" width="35.1166666666667" style="56" customWidth="1"/>
    <col min="2300" max="2300" width="18.35" style="56" customWidth="1"/>
    <col min="2301" max="2302" width="9.46666666666667" style="56" hidden="1" customWidth="1"/>
    <col min="2303" max="2303" width="10.2333333333333" style="56" customWidth="1"/>
    <col min="2304" max="2304" width="6.11666666666667" style="56" customWidth="1"/>
    <col min="2305" max="2305" width="9.46666666666667" style="56" hidden="1" customWidth="1"/>
    <col min="2306" max="2306" width="9.23333333333333" style="56" customWidth="1"/>
    <col min="2307" max="2307" width="10.35" style="56" customWidth="1"/>
    <col min="2308" max="2308" width="12.2333333333333" style="56" customWidth="1"/>
    <col min="2309" max="2309" width="12.6416666666667" style="56" customWidth="1"/>
    <col min="2310" max="2310" width="10.7583333333333" style="56" customWidth="1"/>
    <col min="2311" max="2311" width="8.11666666666667" style="56" customWidth="1"/>
    <col min="2312" max="2312" width="10.6416666666667" style="56" customWidth="1"/>
    <col min="2313" max="2313" width="6.23333333333333" style="56" customWidth="1"/>
    <col min="2314" max="2314" width="14.6416666666667" style="56" customWidth="1"/>
    <col min="2315" max="2315" width="7" style="56" customWidth="1"/>
    <col min="2316" max="2316" width="9.46666666666667" style="56"/>
    <col min="2317" max="2317" width="10.6416666666667" style="56" customWidth="1"/>
    <col min="2318" max="2552" width="9.46666666666667" style="56"/>
    <col min="2553" max="2553" width="5.64166666666667" style="56" customWidth="1"/>
    <col min="2554" max="2554" width="15.4666666666667" style="56" customWidth="1"/>
    <col min="2555" max="2555" width="35.1166666666667" style="56" customWidth="1"/>
    <col min="2556" max="2556" width="18.35" style="56" customWidth="1"/>
    <col min="2557" max="2558" width="9.46666666666667" style="56" hidden="1" customWidth="1"/>
    <col min="2559" max="2559" width="10.2333333333333" style="56" customWidth="1"/>
    <col min="2560" max="2560" width="6.11666666666667" style="56" customWidth="1"/>
    <col min="2561" max="2561" width="9.46666666666667" style="56" hidden="1" customWidth="1"/>
    <col min="2562" max="2562" width="9.23333333333333" style="56" customWidth="1"/>
    <col min="2563" max="2563" width="10.35" style="56" customWidth="1"/>
    <col min="2564" max="2564" width="12.2333333333333" style="56" customWidth="1"/>
    <col min="2565" max="2565" width="12.6416666666667" style="56" customWidth="1"/>
    <col min="2566" max="2566" width="10.7583333333333" style="56" customWidth="1"/>
    <col min="2567" max="2567" width="8.11666666666667" style="56" customWidth="1"/>
    <col min="2568" max="2568" width="10.6416666666667" style="56" customWidth="1"/>
    <col min="2569" max="2569" width="6.23333333333333" style="56" customWidth="1"/>
    <col min="2570" max="2570" width="14.6416666666667" style="56" customWidth="1"/>
    <col min="2571" max="2571" width="7" style="56" customWidth="1"/>
    <col min="2572" max="2572" width="9.46666666666667" style="56"/>
    <col min="2573" max="2573" width="10.6416666666667" style="56" customWidth="1"/>
    <col min="2574" max="2808" width="9.46666666666667" style="56"/>
    <col min="2809" max="2809" width="5.64166666666667" style="56" customWidth="1"/>
    <col min="2810" max="2810" width="15.4666666666667" style="56" customWidth="1"/>
    <col min="2811" max="2811" width="35.1166666666667" style="56" customWidth="1"/>
    <col min="2812" max="2812" width="18.35" style="56" customWidth="1"/>
    <col min="2813" max="2814" width="9.46666666666667" style="56" hidden="1" customWidth="1"/>
    <col min="2815" max="2815" width="10.2333333333333" style="56" customWidth="1"/>
    <col min="2816" max="2816" width="6.11666666666667" style="56" customWidth="1"/>
    <col min="2817" max="2817" width="9.46666666666667" style="56" hidden="1" customWidth="1"/>
    <col min="2818" max="2818" width="9.23333333333333" style="56" customWidth="1"/>
    <col min="2819" max="2819" width="10.35" style="56" customWidth="1"/>
    <col min="2820" max="2820" width="12.2333333333333" style="56" customWidth="1"/>
    <col min="2821" max="2821" width="12.6416666666667" style="56" customWidth="1"/>
    <col min="2822" max="2822" width="10.7583333333333" style="56" customWidth="1"/>
    <col min="2823" max="2823" width="8.11666666666667" style="56" customWidth="1"/>
    <col min="2824" max="2824" width="10.6416666666667" style="56" customWidth="1"/>
    <col min="2825" max="2825" width="6.23333333333333" style="56" customWidth="1"/>
    <col min="2826" max="2826" width="14.6416666666667" style="56" customWidth="1"/>
    <col min="2827" max="2827" width="7" style="56" customWidth="1"/>
    <col min="2828" max="2828" width="9.46666666666667" style="56"/>
    <col min="2829" max="2829" width="10.6416666666667" style="56" customWidth="1"/>
    <col min="2830" max="3064" width="9.46666666666667" style="56"/>
    <col min="3065" max="3065" width="5.64166666666667" style="56" customWidth="1"/>
    <col min="3066" max="3066" width="15.4666666666667" style="56" customWidth="1"/>
    <col min="3067" max="3067" width="35.1166666666667" style="56" customWidth="1"/>
    <col min="3068" max="3068" width="18.35" style="56" customWidth="1"/>
    <col min="3069" max="3070" width="9.46666666666667" style="56" hidden="1" customWidth="1"/>
    <col min="3071" max="3071" width="10.2333333333333" style="56" customWidth="1"/>
    <col min="3072" max="3072" width="6.11666666666667" style="56" customWidth="1"/>
    <col min="3073" max="3073" width="9.46666666666667" style="56" hidden="1" customWidth="1"/>
    <col min="3074" max="3074" width="9.23333333333333" style="56" customWidth="1"/>
    <col min="3075" max="3075" width="10.35" style="56" customWidth="1"/>
    <col min="3076" max="3076" width="12.2333333333333" style="56" customWidth="1"/>
    <col min="3077" max="3077" width="12.6416666666667" style="56" customWidth="1"/>
    <col min="3078" max="3078" width="10.7583333333333" style="56" customWidth="1"/>
    <col min="3079" max="3079" width="8.11666666666667" style="56" customWidth="1"/>
    <col min="3080" max="3080" width="10.6416666666667" style="56" customWidth="1"/>
    <col min="3081" max="3081" width="6.23333333333333" style="56" customWidth="1"/>
    <col min="3082" max="3082" width="14.6416666666667" style="56" customWidth="1"/>
    <col min="3083" max="3083" width="7" style="56" customWidth="1"/>
    <col min="3084" max="3084" width="9.46666666666667" style="56"/>
    <col min="3085" max="3085" width="10.6416666666667" style="56" customWidth="1"/>
    <col min="3086" max="3320" width="9.46666666666667" style="56"/>
    <col min="3321" max="3321" width="5.64166666666667" style="56" customWidth="1"/>
    <col min="3322" max="3322" width="15.4666666666667" style="56" customWidth="1"/>
    <col min="3323" max="3323" width="35.1166666666667" style="56" customWidth="1"/>
    <col min="3324" max="3324" width="18.35" style="56" customWidth="1"/>
    <col min="3325" max="3326" width="9.46666666666667" style="56" hidden="1" customWidth="1"/>
    <col min="3327" max="3327" width="10.2333333333333" style="56" customWidth="1"/>
    <col min="3328" max="3328" width="6.11666666666667" style="56" customWidth="1"/>
    <col min="3329" max="3329" width="9.46666666666667" style="56" hidden="1" customWidth="1"/>
    <col min="3330" max="3330" width="9.23333333333333" style="56" customWidth="1"/>
    <col min="3331" max="3331" width="10.35" style="56" customWidth="1"/>
    <col min="3332" max="3332" width="12.2333333333333" style="56" customWidth="1"/>
    <col min="3333" max="3333" width="12.6416666666667" style="56" customWidth="1"/>
    <col min="3334" max="3334" width="10.7583333333333" style="56" customWidth="1"/>
    <col min="3335" max="3335" width="8.11666666666667" style="56" customWidth="1"/>
    <col min="3336" max="3336" width="10.6416666666667" style="56" customWidth="1"/>
    <col min="3337" max="3337" width="6.23333333333333" style="56" customWidth="1"/>
    <col min="3338" max="3338" width="14.6416666666667" style="56" customWidth="1"/>
    <col min="3339" max="3339" width="7" style="56" customWidth="1"/>
    <col min="3340" max="3340" width="9.46666666666667" style="56"/>
    <col min="3341" max="3341" width="10.6416666666667" style="56" customWidth="1"/>
    <col min="3342" max="3576" width="9.46666666666667" style="56"/>
    <col min="3577" max="3577" width="5.64166666666667" style="56" customWidth="1"/>
    <col min="3578" max="3578" width="15.4666666666667" style="56" customWidth="1"/>
    <col min="3579" max="3579" width="35.1166666666667" style="56" customWidth="1"/>
    <col min="3580" max="3580" width="18.35" style="56" customWidth="1"/>
    <col min="3581" max="3582" width="9.46666666666667" style="56" hidden="1" customWidth="1"/>
    <col min="3583" max="3583" width="10.2333333333333" style="56" customWidth="1"/>
    <col min="3584" max="3584" width="6.11666666666667" style="56" customWidth="1"/>
    <col min="3585" max="3585" width="9.46666666666667" style="56" hidden="1" customWidth="1"/>
    <col min="3586" max="3586" width="9.23333333333333" style="56" customWidth="1"/>
    <col min="3587" max="3587" width="10.35" style="56" customWidth="1"/>
    <col min="3588" max="3588" width="12.2333333333333" style="56" customWidth="1"/>
    <col min="3589" max="3589" width="12.6416666666667" style="56" customWidth="1"/>
    <col min="3590" max="3590" width="10.7583333333333" style="56" customWidth="1"/>
    <col min="3591" max="3591" width="8.11666666666667" style="56" customWidth="1"/>
    <col min="3592" max="3592" width="10.6416666666667" style="56" customWidth="1"/>
    <col min="3593" max="3593" width="6.23333333333333" style="56" customWidth="1"/>
    <col min="3594" max="3594" width="14.6416666666667" style="56" customWidth="1"/>
    <col min="3595" max="3595" width="7" style="56" customWidth="1"/>
    <col min="3596" max="3596" width="9.46666666666667" style="56"/>
    <col min="3597" max="3597" width="10.6416666666667" style="56" customWidth="1"/>
    <col min="3598" max="3832" width="9.46666666666667" style="56"/>
    <col min="3833" max="3833" width="5.64166666666667" style="56" customWidth="1"/>
    <col min="3834" max="3834" width="15.4666666666667" style="56" customWidth="1"/>
    <col min="3835" max="3835" width="35.1166666666667" style="56" customWidth="1"/>
    <col min="3836" max="3836" width="18.35" style="56" customWidth="1"/>
    <col min="3837" max="3838" width="9.46666666666667" style="56" hidden="1" customWidth="1"/>
    <col min="3839" max="3839" width="10.2333333333333" style="56" customWidth="1"/>
    <col min="3840" max="3840" width="6.11666666666667" style="56" customWidth="1"/>
    <col min="3841" max="3841" width="9.46666666666667" style="56" hidden="1" customWidth="1"/>
    <col min="3842" max="3842" width="9.23333333333333" style="56" customWidth="1"/>
    <col min="3843" max="3843" width="10.35" style="56" customWidth="1"/>
    <col min="3844" max="3844" width="12.2333333333333" style="56" customWidth="1"/>
    <col min="3845" max="3845" width="12.6416666666667" style="56" customWidth="1"/>
    <col min="3846" max="3846" width="10.7583333333333" style="56" customWidth="1"/>
    <col min="3847" max="3847" width="8.11666666666667" style="56" customWidth="1"/>
    <col min="3848" max="3848" width="10.6416666666667" style="56" customWidth="1"/>
    <col min="3849" max="3849" width="6.23333333333333" style="56" customWidth="1"/>
    <col min="3850" max="3850" width="14.6416666666667" style="56" customWidth="1"/>
    <col min="3851" max="3851" width="7" style="56" customWidth="1"/>
    <col min="3852" max="3852" width="9.46666666666667" style="56"/>
    <col min="3853" max="3853" width="10.6416666666667" style="56" customWidth="1"/>
    <col min="3854" max="4088" width="9.46666666666667" style="56"/>
    <col min="4089" max="4089" width="5.64166666666667" style="56" customWidth="1"/>
    <col min="4090" max="4090" width="15.4666666666667" style="56" customWidth="1"/>
    <col min="4091" max="4091" width="35.1166666666667" style="56" customWidth="1"/>
    <col min="4092" max="4092" width="18.35" style="56" customWidth="1"/>
    <col min="4093" max="4094" width="9.46666666666667" style="56" hidden="1" customWidth="1"/>
    <col min="4095" max="4095" width="10.2333333333333" style="56" customWidth="1"/>
    <col min="4096" max="4096" width="6.11666666666667" style="56" customWidth="1"/>
    <col min="4097" max="4097" width="9.46666666666667" style="56" hidden="1" customWidth="1"/>
    <col min="4098" max="4098" width="9.23333333333333" style="56" customWidth="1"/>
    <col min="4099" max="4099" width="10.35" style="56" customWidth="1"/>
    <col min="4100" max="4100" width="12.2333333333333" style="56" customWidth="1"/>
    <col min="4101" max="4101" width="12.6416666666667" style="56" customWidth="1"/>
    <col min="4102" max="4102" width="10.7583333333333" style="56" customWidth="1"/>
    <col min="4103" max="4103" width="8.11666666666667" style="56" customWidth="1"/>
    <col min="4104" max="4104" width="10.6416666666667" style="56" customWidth="1"/>
    <col min="4105" max="4105" width="6.23333333333333" style="56" customWidth="1"/>
    <col min="4106" max="4106" width="14.6416666666667" style="56" customWidth="1"/>
    <col min="4107" max="4107" width="7" style="56" customWidth="1"/>
    <col min="4108" max="4108" width="9.46666666666667" style="56"/>
    <col min="4109" max="4109" width="10.6416666666667" style="56" customWidth="1"/>
    <col min="4110" max="4344" width="9.46666666666667" style="56"/>
    <col min="4345" max="4345" width="5.64166666666667" style="56" customWidth="1"/>
    <col min="4346" max="4346" width="15.4666666666667" style="56" customWidth="1"/>
    <col min="4347" max="4347" width="35.1166666666667" style="56" customWidth="1"/>
    <col min="4348" max="4348" width="18.35" style="56" customWidth="1"/>
    <col min="4349" max="4350" width="9.46666666666667" style="56" hidden="1" customWidth="1"/>
    <col min="4351" max="4351" width="10.2333333333333" style="56" customWidth="1"/>
    <col min="4352" max="4352" width="6.11666666666667" style="56" customWidth="1"/>
    <col min="4353" max="4353" width="9.46666666666667" style="56" hidden="1" customWidth="1"/>
    <col min="4354" max="4354" width="9.23333333333333" style="56" customWidth="1"/>
    <col min="4355" max="4355" width="10.35" style="56" customWidth="1"/>
    <col min="4356" max="4356" width="12.2333333333333" style="56" customWidth="1"/>
    <col min="4357" max="4357" width="12.6416666666667" style="56" customWidth="1"/>
    <col min="4358" max="4358" width="10.7583333333333" style="56" customWidth="1"/>
    <col min="4359" max="4359" width="8.11666666666667" style="56" customWidth="1"/>
    <col min="4360" max="4360" width="10.6416666666667" style="56" customWidth="1"/>
    <col min="4361" max="4361" width="6.23333333333333" style="56" customWidth="1"/>
    <col min="4362" max="4362" width="14.6416666666667" style="56" customWidth="1"/>
    <col min="4363" max="4363" width="7" style="56" customWidth="1"/>
    <col min="4364" max="4364" width="9.46666666666667" style="56"/>
    <col min="4365" max="4365" width="10.6416666666667" style="56" customWidth="1"/>
    <col min="4366" max="4600" width="9.46666666666667" style="56"/>
    <col min="4601" max="4601" width="5.64166666666667" style="56" customWidth="1"/>
    <col min="4602" max="4602" width="15.4666666666667" style="56" customWidth="1"/>
    <col min="4603" max="4603" width="35.1166666666667" style="56" customWidth="1"/>
    <col min="4604" max="4604" width="18.35" style="56" customWidth="1"/>
    <col min="4605" max="4606" width="9.46666666666667" style="56" hidden="1" customWidth="1"/>
    <col min="4607" max="4607" width="10.2333333333333" style="56" customWidth="1"/>
    <col min="4608" max="4608" width="6.11666666666667" style="56" customWidth="1"/>
    <col min="4609" max="4609" width="9.46666666666667" style="56" hidden="1" customWidth="1"/>
    <col min="4610" max="4610" width="9.23333333333333" style="56" customWidth="1"/>
    <col min="4611" max="4611" width="10.35" style="56" customWidth="1"/>
    <col min="4612" max="4612" width="12.2333333333333" style="56" customWidth="1"/>
    <col min="4613" max="4613" width="12.6416666666667" style="56" customWidth="1"/>
    <col min="4614" max="4614" width="10.7583333333333" style="56" customWidth="1"/>
    <col min="4615" max="4615" width="8.11666666666667" style="56" customWidth="1"/>
    <col min="4616" max="4616" width="10.6416666666667" style="56" customWidth="1"/>
    <col min="4617" max="4617" width="6.23333333333333" style="56" customWidth="1"/>
    <col min="4618" max="4618" width="14.6416666666667" style="56" customWidth="1"/>
    <col min="4619" max="4619" width="7" style="56" customWidth="1"/>
    <col min="4620" max="4620" width="9.46666666666667" style="56"/>
    <col min="4621" max="4621" width="10.6416666666667" style="56" customWidth="1"/>
    <col min="4622" max="4856" width="9.46666666666667" style="56"/>
    <col min="4857" max="4857" width="5.64166666666667" style="56" customWidth="1"/>
    <col min="4858" max="4858" width="15.4666666666667" style="56" customWidth="1"/>
    <col min="4859" max="4859" width="35.1166666666667" style="56" customWidth="1"/>
    <col min="4860" max="4860" width="18.35" style="56" customWidth="1"/>
    <col min="4861" max="4862" width="9.46666666666667" style="56" hidden="1" customWidth="1"/>
    <col min="4863" max="4863" width="10.2333333333333" style="56" customWidth="1"/>
    <col min="4864" max="4864" width="6.11666666666667" style="56" customWidth="1"/>
    <col min="4865" max="4865" width="9.46666666666667" style="56" hidden="1" customWidth="1"/>
    <col min="4866" max="4866" width="9.23333333333333" style="56" customWidth="1"/>
    <col min="4867" max="4867" width="10.35" style="56" customWidth="1"/>
    <col min="4868" max="4868" width="12.2333333333333" style="56" customWidth="1"/>
    <col min="4869" max="4869" width="12.6416666666667" style="56" customWidth="1"/>
    <col min="4870" max="4870" width="10.7583333333333" style="56" customWidth="1"/>
    <col min="4871" max="4871" width="8.11666666666667" style="56" customWidth="1"/>
    <col min="4872" max="4872" width="10.6416666666667" style="56" customWidth="1"/>
    <col min="4873" max="4873" width="6.23333333333333" style="56" customWidth="1"/>
    <col min="4874" max="4874" width="14.6416666666667" style="56" customWidth="1"/>
    <col min="4875" max="4875" width="7" style="56" customWidth="1"/>
    <col min="4876" max="4876" width="9.46666666666667" style="56"/>
    <col min="4877" max="4877" width="10.6416666666667" style="56" customWidth="1"/>
    <col min="4878" max="5112" width="9.46666666666667" style="56"/>
    <col min="5113" max="5113" width="5.64166666666667" style="56" customWidth="1"/>
    <col min="5114" max="5114" width="15.4666666666667" style="56" customWidth="1"/>
    <col min="5115" max="5115" width="35.1166666666667" style="56" customWidth="1"/>
    <col min="5116" max="5116" width="18.35" style="56" customWidth="1"/>
    <col min="5117" max="5118" width="9.46666666666667" style="56" hidden="1" customWidth="1"/>
    <col min="5119" max="5119" width="10.2333333333333" style="56" customWidth="1"/>
    <col min="5120" max="5120" width="6.11666666666667" style="56" customWidth="1"/>
    <col min="5121" max="5121" width="9.46666666666667" style="56" hidden="1" customWidth="1"/>
    <col min="5122" max="5122" width="9.23333333333333" style="56" customWidth="1"/>
    <col min="5123" max="5123" width="10.35" style="56" customWidth="1"/>
    <col min="5124" max="5124" width="12.2333333333333" style="56" customWidth="1"/>
    <col min="5125" max="5125" width="12.6416666666667" style="56" customWidth="1"/>
    <col min="5126" max="5126" width="10.7583333333333" style="56" customWidth="1"/>
    <col min="5127" max="5127" width="8.11666666666667" style="56" customWidth="1"/>
    <col min="5128" max="5128" width="10.6416666666667" style="56" customWidth="1"/>
    <col min="5129" max="5129" width="6.23333333333333" style="56" customWidth="1"/>
    <col min="5130" max="5130" width="14.6416666666667" style="56" customWidth="1"/>
    <col min="5131" max="5131" width="7" style="56" customWidth="1"/>
    <col min="5132" max="5132" width="9.46666666666667" style="56"/>
    <col min="5133" max="5133" width="10.6416666666667" style="56" customWidth="1"/>
    <col min="5134" max="5368" width="9.46666666666667" style="56"/>
    <col min="5369" max="5369" width="5.64166666666667" style="56" customWidth="1"/>
    <col min="5370" max="5370" width="15.4666666666667" style="56" customWidth="1"/>
    <col min="5371" max="5371" width="35.1166666666667" style="56" customWidth="1"/>
    <col min="5372" max="5372" width="18.35" style="56" customWidth="1"/>
    <col min="5373" max="5374" width="9.46666666666667" style="56" hidden="1" customWidth="1"/>
    <col min="5375" max="5375" width="10.2333333333333" style="56" customWidth="1"/>
    <col min="5376" max="5376" width="6.11666666666667" style="56" customWidth="1"/>
    <col min="5377" max="5377" width="9.46666666666667" style="56" hidden="1" customWidth="1"/>
    <col min="5378" max="5378" width="9.23333333333333" style="56" customWidth="1"/>
    <col min="5379" max="5379" width="10.35" style="56" customWidth="1"/>
    <col min="5380" max="5380" width="12.2333333333333" style="56" customWidth="1"/>
    <col min="5381" max="5381" width="12.6416666666667" style="56" customWidth="1"/>
    <col min="5382" max="5382" width="10.7583333333333" style="56" customWidth="1"/>
    <col min="5383" max="5383" width="8.11666666666667" style="56" customWidth="1"/>
    <col min="5384" max="5384" width="10.6416666666667" style="56" customWidth="1"/>
    <col min="5385" max="5385" width="6.23333333333333" style="56" customWidth="1"/>
    <col min="5386" max="5386" width="14.6416666666667" style="56" customWidth="1"/>
    <col min="5387" max="5387" width="7" style="56" customWidth="1"/>
    <col min="5388" max="5388" width="9.46666666666667" style="56"/>
    <col min="5389" max="5389" width="10.6416666666667" style="56" customWidth="1"/>
    <col min="5390" max="5624" width="9.46666666666667" style="56"/>
    <col min="5625" max="5625" width="5.64166666666667" style="56" customWidth="1"/>
    <col min="5626" max="5626" width="15.4666666666667" style="56" customWidth="1"/>
    <col min="5627" max="5627" width="35.1166666666667" style="56" customWidth="1"/>
    <col min="5628" max="5628" width="18.35" style="56" customWidth="1"/>
    <col min="5629" max="5630" width="9.46666666666667" style="56" hidden="1" customWidth="1"/>
    <col min="5631" max="5631" width="10.2333333333333" style="56" customWidth="1"/>
    <col min="5632" max="5632" width="6.11666666666667" style="56" customWidth="1"/>
    <col min="5633" max="5633" width="9.46666666666667" style="56" hidden="1" customWidth="1"/>
    <col min="5634" max="5634" width="9.23333333333333" style="56" customWidth="1"/>
    <col min="5635" max="5635" width="10.35" style="56" customWidth="1"/>
    <col min="5636" max="5636" width="12.2333333333333" style="56" customWidth="1"/>
    <col min="5637" max="5637" width="12.6416666666667" style="56" customWidth="1"/>
    <col min="5638" max="5638" width="10.7583333333333" style="56" customWidth="1"/>
    <col min="5639" max="5639" width="8.11666666666667" style="56" customWidth="1"/>
    <col min="5640" max="5640" width="10.6416666666667" style="56" customWidth="1"/>
    <col min="5641" max="5641" width="6.23333333333333" style="56" customWidth="1"/>
    <col min="5642" max="5642" width="14.6416666666667" style="56" customWidth="1"/>
    <col min="5643" max="5643" width="7" style="56" customWidth="1"/>
    <col min="5644" max="5644" width="9.46666666666667" style="56"/>
    <col min="5645" max="5645" width="10.6416666666667" style="56" customWidth="1"/>
    <col min="5646" max="5880" width="9.46666666666667" style="56"/>
    <col min="5881" max="5881" width="5.64166666666667" style="56" customWidth="1"/>
    <col min="5882" max="5882" width="15.4666666666667" style="56" customWidth="1"/>
    <col min="5883" max="5883" width="35.1166666666667" style="56" customWidth="1"/>
    <col min="5884" max="5884" width="18.35" style="56" customWidth="1"/>
    <col min="5885" max="5886" width="9.46666666666667" style="56" hidden="1" customWidth="1"/>
    <col min="5887" max="5887" width="10.2333333333333" style="56" customWidth="1"/>
    <col min="5888" max="5888" width="6.11666666666667" style="56" customWidth="1"/>
    <col min="5889" max="5889" width="9.46666666666667" style="56" hidden="1" customWidth="1"/>
    <col min="5890" max="5890" width="9.23333333333333" style="56" customWidth="1"/>
    <col min="5891" max="5891" width="10.35" style="56" customWidth="1"/>
    <col min="5892" max="5892" width="12.2333333333333" style="56" customWidth="1"/>
    <col min="5893" max="5893" width="12.6416666666667" style="56" customWidth="1"/>
    <col min="5894" max="5894" width="10.7583333333333" style="56" customWidth="1"/>
    <col min="5895" max="5895" width="8.11666666666667" style="56" customWidth="1"/>
    <col min="5896" max="5896" width="10.6416666666667" style="56" customWidth="1"/>
    <col min="5897" max="5897" width="6.23333333333333" style="56" customWidth="1"/>
    <col min="5898" max="5898" width="14.6416666666667" style="56" customWidth="1"/>
    <col min="5899" max="5899" width="7" style="56" customWidth="1"/>
    <col min="5900" max="5900" width="9.46666666666667" style="56"/>
    <col min="5901" max="5901" width="10.6416666666667" style="56" customWidth="1"/>
    <col min="5902" max="6136" width="9.46666666666667" style="56"/>
    <col min="6137" max="6137" width="5.64166666666667" style="56" customWidth="1"/>
    <col min="6138" max="6138" width="15.4666666666667" style="56" customWidth="1"/>
    <col min="6139" max="6139" width="35.1166666666667" style="56" customWidth="1"/>
    <col min="6140" max="6140" width="18.35" style="56" customWidth="1"/>
    <col min="6141" max="6142" width="9.46666666666667" style="56" hidden="1" customWidth="1"/>
    <col min="6143" max="6143" width="10.2333333333333" style="56" customWidth="1"/>
    <col min="6144" max="6144" width="6.11666666666667" style="56" customWidth="1"/>
    <col min="6145" max="6145" width="9.46666666666667" style="56" hidden="1" customWidth="1"/>
    <col min="6146" max="6146" width="9.23333333333333" style="56" customWidth="1"/>
    <col min="6147" max="6147" width="10.35" style="56" customWidth="1"/>
    <col min="6148" max="6148" width="12.2333333333333" style="56" customWidth="1"/>
    <col min="6149" max="6149" width="12.6416666666667" style="56" customWidth="1"/>
    <col min="6150" max="6150" width="10.7583333333333" style="56" customWidth="1"/>
    <col min="6151" max="6151" width="8.11666666666667" style="56" customWidth="1"/>
    <col min="6152" max="6152" width="10.6416666666667" style="56" customWidth="1"/>
    <col min="6153" max="6153" width="6.23333333333333" style="56" customWidth="1"/>
    <col min="6154" max="6154" width="14.6416666666667" style="56" customWidth="1"/>
    <col min="6155" max="6155" width="7" style="56" customWidth="1"/>
    <col min="6156" max="6156" width="9.46666666666667" style="56"/>
    <col min="6157" max="6157" width="10.6416666666667" style="56" customWidth="1"/>
    <col min="6158" max="6392" width="9.46666666666667" style="56"/>
    <col min="6393" max="6393" width="5.64166666666667" style="56" customWidth="1"/>
    <col min="6394" max="6394" width="15.4666666666667" style="56" customWidth="1"/>
    <col min="6395" max="6395" width="35.1166666666667" style="56" customWidth="1"/>
    <col min="6396" max="6396" width="18.35" style="56" customWidth="1"/>
    <col min="6397" max="6398" width="9.46666666666667" style="56" hidden="1" customWidth="1"/>
    <col min="6399" max="6399" width="10.2333333333333" style="56" customWidth="1"/>
    <col min="6400" max="6400" width="6.11666666666667" style="56" customWidth="1"/>
    <col min="6401" max="6401" width="9.46666666666667" style="56" hidden="1" customWidth="1"/>
    <col min="6402" max="6402" width="9.23333333333333" style="56" customWidth="1"/>
    <col min="6403" max="6403" width="10.35" style="56" customWidth="1"/>
    <col min="6404" max="6404" width="12.2333333333333" style="56" customWidth="1"/>
    <col min="6405" max="6405" width="12.6416666666667" style="56" customWidth="1"/>
    <col min="6406" max="6406" width="10.7583333333333" style="56" customWidth="1"/>
    <col min="6407" max="6407" width="8.11666666666667" style="56" customWidth="1"/>
    <col min="6408" max="6408" width="10.6416666666667" style="56" customWidth="1"/>
    <col min="6409" max="6409" width="6.23333333333333" style="56" customWidth="1"/>
    <col min="6410" max="6410" width="14.6416666666667" style="56" customWidth="1"/>
    <col min="6411" max="6411" width="7" style="56" customWidth="1"/>
    <col min="6412" max="6412" width="9.46666666666667" style="56"/>
    <col min="6413" max="6413" width="10.6416666666667" style="56" customWidth="1"/>
    <col min="6414" max="6648" width="9.46666666666667" style="56"/>
    <col min="6649" max="6649" width="5.64166666666667" style="56" customWidth="1"/>
    <col min="6650" max="6650" width="15.4666666666667" style="56" customWidth="1"/>
    <col min="6651" max="6651" width="35.1166666666667" style="56" customWidth="1"/>
    <col min="6652" max="6652" width="18.35" style="56" customWidth="1"/>
    <col min="6653" max="6654" width="9.46666666666667" style="56" hidden="1" customWidth="1"/>
    <col min="6655" max="6655" width="10.2333333333333" style="56" customWidth="1"/>
    <col min="6656" max="6656" width="6.11666666666667" style="56" customWidth="1"/>
    <col min="6657" max="6657" width="9.46666666666667" style="56" hidden="1" customWidth="1"/>
    <col min="6658" max="6658" width="9.23333333333333" style="56" customWidth="1"/>
    <col min="6659" max="6659" width="10.35" style="56" customWidth="1"/>
    <col min="6660" max="6660" width="12.2333333333333" style="56" customWidth="1"/>
    <col min="6661" max="6661" width="12.6416666666667" style="56" customWidth="1"/>
    <col min="6662" max="6662" width="10.7583333333333" style="56" customWidth="1"/>
    <col min="6663" max="6663" width="8.11666666666667" style="56" customWidth="1"/>
    <col min="6664" max="6664" width="10.6416666666667" style="56" customWidth="1"/>
    <col min="6665" max="6665" width="6.23333333333333" style="56" customWidth="1"/>
    <col min="6666" max="6666" width="14.6416666666667" style="56" customWidth="1"/>
    <col min="6667" max="6667" width="7" style="56" customWidth="1"/>
    <col min="6668" max="6668" width="9.46666666666667" style="56"/>
    <col min="6669" max="6669" width="10.6416666666667" style="56" customWidth="1"/>
    <col min="6670" max="6904" width="9.46666666666667" style="56"/>
    <col min="6905" max="6905" width="5.64166666666667" style="56" customWidth="1"/>
    <col min="6906" max="6906" width="15.4666666666667" style="56" customWidth="1"/>
    <col min="6907" max="6907" width="35.1166666666667" style="56" customWidth="1"/>
    <col min="6908" max="6908" width="18.35" style="56" customWidth="1"/>
    <col min="6909" max="6910" width="9.46666666666667" style="56" hidden="1" customWidth="1"/>
    <col min="6911" max="6911" width="10.2333333333333" style="56" customWidth="1"/>
    <col min="6912" max="6912" width="6.11666666666667" style="56" customWidth="1"/>
    <col min="6913" max="6913" width="9.46666666666667" style="56" hidden="1" customWidth="1"/>
    <col min="6914" max="6914" width="9.23333333333333" style="56" customWidth="1"/>
    <col min="6915" max="6915" width="10.35" style="56" customWidth="1"/>
    <col min="6916" max="6916" width="12.2333333333333" style="56" customWidth="1"/>
    <col min="6917" max="6917" width="12.6416666666667" style="56" customWidth="1"/>
    <col min="6918" max="6918" width="10.7583333333333" style="56" customWidth="1"/>
    <col min="6919" max="6919" width="8.11666666666667" style="56" customWidth="1"/>
    <col min="6920" max="6920" width="10.6416666666667" style="56" customWidth="1"/>
    <col min="6921" max="6921" width="6.23333333333333" style="56" customWidth="1"/>
    <col min="6922" max="6922" width="14.6416666666667" style="56" customWidth="1"/>
    <col min="6923" max="6923" width="7" style="56" customWidth="1"/>
    <col min="6924" max="6924" width="9.46666666666667" style="56"/>
    <col min="6925" max="6925" width="10.6416666666667" style="56" customWidth="1"/>
    <col min="6926" max="7160" width="9.46666666666667" style="56"/>
    <col min="7161" max="7161" width="5.64166666666667" style="56" customWidth="1"/>
    <col min="7162" max="7162" width="15.4666666666667" style="56" customWidth="1"/>
    <col min="7163" max="7163" width="35.1166666666667" style="56" customWidth="1"/>
    <col min="7164" max="7164" width="18.35" style="56" customWidth="1"/>
    <col min="7165" max="7166" width="9.46666666666667" style="56" hidden="1" customWidth="1"/>
    <col min="7167" max="7167" width="10.2333333333333" style="56" customWidth="1"/>
    <col min="7168" max="7168" width="6.11666666666667" style="56" customWidth="1"/>
    <col min="7169" max="7169" width="9.46666666666667" style="56" hidden="1" customWidth="1"/>
    <col min="7170" max="7170" width="9.23333333333333" style="56" customWidth="1"/>
    <col min="7171" max="7171" width="10.35" style="56" customWidth="1"/>
    <col min="7172" max="7172" width="12.2333333333333" style="56" customWidth="1"/>
    <col min="7173" max="7173" width="12.6416666666667" style="56" customWidth="1"/>
    <col min="7174" max="7174" width="10.7583333333333" style="56" customWidth="1"/>
    <col min="7175" max="7175" width="8.11666666666667" style="56" customWidth="1"/>
    <col min="7176" max="7176" width="10.6416666666667" style="56" customWidth="1"/>
    <col min="7177" max="7177" width="6.23333333333333" style="56" customWidth="1"/>
    <col min="7178" max="7178" width="14.6416666666667" style="56" customWidth="1"/>
    <col min="7179" max="7179" width="7" style="56" customWidth="1"/>
    <col min="7180" max="7180" width="9.46666666666667" style="56"/>
    <col min="7181" max="7181" width="10.6416666666667" style="56" customWidth="1"/>
    <col min="7182" max="7416" width="9.46666666666667" style="56"/>
    <col min="7417" max="7417" width="5.64166666666667" style="56" customWidth="1"/>
    <col min="7418" max="7418" width="15.4666666666667" style="56" customWidth="1"/>
    <col min="7419" max="7419" width="35.1166666666667" style="56" customWidth="1"/>
    <col min="7420" max="7420" width="18.35" style="56" customWidth="1"/>
    <col min="7421" max="7422" width="9.46666666666667" style="56" hidden="1" customWidth="1"/>
    <col min="7423" max="7423" width="10.2333333333333" style="56" customWidth="1"/>
    <col min="7424" max="7424" width="6.11666666666667" style="56" customWidth="1"/>
    <col min="7425" max="7425" width="9.46666666666667" style="56" hidden="1" customWidth="1"/>
    <col min="7426" max="7426" width="9.23333333333333" style="56" customWidth="1"/>
    <col min="7427" max="7427" width="10.35" style="56" customWidth="1"/>
    <col min="7428" max="7428" width="12.2333333333333" style="56" customWidth="1"/>
    <col min="7429" max="7429" width="12.6416666666667" style="56" customWidth="1"/>
    <col min="7430" max="7430" width="10.7583333333333" style="56" customWidth="1"/>
    <col min="7431" max="7431" width="8.11666666666667" style="56" customWidth="1"/>
    <col min="7432" max="7432" width="10.6416666666667" style="56" customWidth="1"/>
    <col min="7433" max="7433" width="6.23333333333333" style="56" customWidth="1"/>
    <col min="7434" max="7434" width="14.6416666666667" style="56" customWidth="1"/>
    <col min="7435" max="7435" width="7" style="56" customWidth="1"/>
    <col min="7436" max="7436" width="9.46666666666667" style="56"/>
    <col min="7437" max="7437" width="10.6416666666667" style="56" customWidth="1"/>
    <col min="7438" max="7672" width="9.46666666666667" style="56"/>
    <col min="7673" max="7673" width="5.64166666666667" style="56" customWidth="1"/>
    <col min="7674" max="7674" width="15.4666666666667" style="56" customWidth="1"/>
    <col min="7675" max="7675" width="35.1166666666667" style="56" customWidth="1"/>
    <col min="7676" max="7676" width="18.35" style="56" customWidth="1"/>
    <col min="7677" max="7678" width="9.46666666666667" style="56" hidden="1" customWidth="1"/>
    <col min="7679" max="7679" width="10.2333333333333" style="56" customWidth="1"/>
    <col min="7680" max="7680" width="6.11666666666667" style="56" customWidth="1"/>
    <col min="7681" max="7681" width="9.46666666666667" style="56" hidden="1" customWidth="1"/>
    <col min="7682" max="7682" width="9.23333333333333" style="56" customWidth="1"/>
    <col min="7683" max="7683" width="10.35" style="56" customWidth="1"/>
    <col min="7684" max="7684" width="12.2333333333333" style="56" customWidth="1"/>
    <col min="7685" max="7685" width="12.6416666666667" style="56" customWidth="1"/>
    <col min="7686" max="7686" width="10.7583333333333" style="56" customWidth="1"/>
    <col min="7687" max="7687" width="8.11666666666667" style="56" customWidth="1"/>
    <col min="7688" max="7688" width="10.6416666666667" style="56" customWidth="1"/>
    <col min="7689" max="7689" width="6.23333333333333" style="56" customWidth="1"/>
    <col min="7690" max="7690" width="14.6416666666667" style="56" customWidth="1"/>
    <col min="7691" max="7691" width="7" style="56" customWidth="1"/>
    <col min="7692" max="7692" width="9.46666666666667" style="56"/>
    <col min="7693" max="7693" width="10.6416666666667" style="56" customWidth="1"/>
    <col min="7694" max="7928" width="9.46666666666667" style="56"/>
    <col min="7929" max="7929" width="5.64166666666667" style="56" customWidth="1"/>
    <col min="7930" max="7930" width="15.4666666666667" style="56" customWidth="1"/>
    <col min="7931" max="7931" width="35.1166666666667" style="56" customWidth="1"/>
    <col min="7932" max="7932" width="18.35" style="56" customWidth="1"/>
    <col min="7933" max="7934" width="9.46666666666667" style="56" hidden="1" customWidth="1"/>
    <col min="7935" max="7935" width="10.2333333333333" style="56" customWidth="1"/>
    <col min="7936" max="7936" width="6.11666666666667" style="56" customWidth="1"/>
    <col min="7937" max="7937" width="9.46666666666667" style="56" hidden="1" customWidth="1"/>
    <col min="7938" max="7938" width="9.23333333333333" style="56" customWidth="1"/>
    <col min="7939" max="7939" width="10.35" style="56" customWidth="1"/>
    <col min="7940" max="7940" width="12.2333333333333" style="56" customWidth="1"/>
    <col min="7941" max="7941" width="12.6416666666667" style="56" customWidth="1"/>
    <col min="7942" max="7942" width="10.7583333333333" style="56" customWidth="1"/>
    <col min="7943" max="7943" width="8.11666666666667" style="56" customWidth="1"/>
    <col min="7944" max="7944" width="10.6416666666667" style="56" customWidth="1"/>
    <col min="7945" max="7945" width="6.23333333333333" style="56" customWidth="1"/>
    <col min="7946" max="7946" width="14.6416666666667" style="56" customWidth="1"/>
    <col min="7947" max="7947" width="7" style="56" customWidth="1"/>
    <col min="7948" max="7948" width="9.46666666666667" style="56"/>
    <col min="7949" max="7949" width="10.6416666666667" style="56" customWidth="1"/>
    <col min="7950" max="8184" width="9.46666666666667" style="56"/>
    <col min="8185" max="8185" width="5.64166666666667" style="56" customWidth="1"/>
    <col min="8186" max="8186" width="15.4666666666667" style="56" customWidth="1"/>
    <col min="8187" max="8187" width="35.1166666666667" style="56" customWidth="1"/>
    <col min="8188" max="8188" width="18.35" style="56" customWidth="1"/>
    <col min="8189" max="8190" width="9.46666666666667" style="56" hidden="1" customWidth="1"/>
    <col min="8191" max="8191" width="10.2333333333333" style="56" customWidth="1"/>
    <col min="8192" max="8192" width="6.11666666666667" style="56" customWidth="1"/>
    <col min="8193" max="8193" width="9.46666666666667" style="56" hidden="1" customWidth="1"/>
    <col min="8194" max="8194" width="9.23333333333333" style="56" customWidth="1"/>
    <col min="8195" max="8195" width="10.35" style="56" customWidth="1"/>
    <col min="8196" max="8196" width="12.2333333333333" style="56" customWidth="1"/>
    <col min="8197" max="8197" width="12.6416666666667" style="56" customWidth="1"/>
    <col min="8198" max="8198" width="10.7583333333333" style="56" customWidth="1"/>
    <col min="8199" max="8199" width="8.11666666666667" style="56" customWidth="1"/>
    <col min="8200" max="8200" width="10.6416666666667" style="56" customWidth="1"/>
    <col min="8201" max="8201" width="6.23333333333333" style="56" customWidth="1"/>
    <col min="8202" max="8202" width="14.6416666666667" style="56" customWidth="1"/>
    <col min="8203" max="8203" width="7" style="56" customWidth="1"/>
    <col min="8204" max="8204" width="9.46666666666667" style="56"/>
    <col min="8205" max="8205" width="10.6416666666667" style="56" customWidth="1"/>
    <col min="8206" max="8440" width="9.46666666666667" style="56"/>
    <col min="8441" max="8441" width="5.64166666666667" style="56" customWidth="1"/>
    <col min="8442" max="8442" width="15.4666666666667" style="56" customWidth="1"/>
    <col min="8443" max="8443" width="35.1166666666667" style="56" customWidth="1"/>
    <col min="8444" max="8444" width="18.35" style="56" customWidth="1"/>
    <col min="8445" max="8446" width="9.46666666666667" style="56" hidden="1" customWidth="1"/>
    <col min="8447" max="8447" width="10.2333333333333" style="56" customWidth="1"/>
    <col min="8448" max="8448" width="6.11666666666667" style="56" customWidth="1"/>
    <col min="8449" max="8449" width="9.46666666666667" style="56" hidden="1" customWidth="1"/>
    <col min="8450" max="8450" width="9.23333333333333" style="56" customWidth="1"/>
    <col min="8451" max="8451" width="10.35" style="56" customWidth="1"/>
    <col min="8452" max="8452" width="12.2333333333333" style="56" customWidth="1"/>
    <col min="8453" max="8453" width="12.6416666666667" style="56" customWidth="1"/>
    <col min="8454" max="8454" width="10.7583333333333" style="56" customWidth="1"/>
    <col min="8455" max="8455" width="8.11666666666667" style="56" customWidth="1"/>
    <col min="8456" max="8456" width="10.6416666666667" style="56" customWidth="1"/>
    <col min="8457" max="8457" width="6.23333333333333" style="56" customWidth="1"/>
    <col min="8458" max="8458" width="14.6416666666667" style="56" customWidth="1"/>
    <col min="8459" max="8459" width="7" style="56" customWidth="1"/>
    <col min="8460" max="8460" width="9.46666666666667" style="56"/>
    <col min="8461" max="8461" width="10.6416666666667" style="56" customWidth="1"/>
    <col min="8462" max="8696" width="9.46666666666667" style="56"/>
    <col min="8697" max="8697" width="5.64166666666667" style="56" customWidth="1"/>
    <col min="8698" max="8698" width="15.4666666666667" style="56" customWidth="1"/>
    <col min="8699" max="8699" width="35.1166666666667" style="56" customWidth="1"/>
    <col min="8700" max="8700" width="18.35" style="56" customWidth="1"/>
    <col min="8701" max="8702" width="9.46666666666667" style="56" hidden="1" customWidth="1"/>
    <col min="8703" max="8703" width="10.2333333333333" style="56" customWidth="1"/>
    <col min="8704" max="8704" width="6.11666666666667" style="56" customWidth="1"/>
    <col min="8705" max="8705" width="9.46666666666667" style="56" hidden="1" customWidth="1"/>
    <col min="8706" max="8706" width="9.23333333333333" style="56" customWidth="1"/>
    <col min="8707" max="8707" width="10.35" style="56" customWidth="1"/>
    <col min="8708" max="8708" width="12.2333333333333" style="56" customWidth="1"/>
    <col min="8709" max="8709" width="12.6416666666667" style="56" customWidth="1"/>
    <col min="8710" max="8710" width="10.7583333333333" style="56" customWidth="1"/>
    <col min="8711" max="8711" width="8.11666666666667" style="56" customWidth="1"/>
    <col min="8712" max="8712" width="10.6416666666667" style="56" customWidth="1"/>
    <col min="8713" max="8713" width="6.23333333333333" style="56" customWidth="1"/>
    <col min="8714" max="8714" width="14.6416666666667" style="56" customWidth="1"/>
    <col min="8715" max="8715" width="7" style="56" customWidth="1"/>
    <col min="8716" max="8716" width="9.46666666666667" style="56"/>
    <col min="8717" max="8717" width="10.6416666666667" style="56" customWidth="1"/>
    <col min="8718" max="8952" width="9.46666666666667" style="56"/>
    <col min="8953" max="8953" width="5.64166666666667" style="56" customWidth="1"/>
    <col min="8954" max="8954" width="15.4666666666667" style="56" customWidth="1"/>
    <col min="8955" max="8955" width="35.1166666666667" style="56" customWidth="1"/>
    <col min="8956" max="8956" width="18.35" style="56" customWidth="1"/>
    <col min="8957" max="8958" width="9.46666666666667" style="56" hidden="1" customWidth="1"/>
    <col min="8959" max="8959" width="10.2333333333333" style="56" customWidth="1"/>
    <col min="8960" max="8960" width="6.11666666666667" style="56" customWidth="1"/>
    <col min="8961" max="8961" width="9.46666666666667" style="56" hidden="1" customWidth="1"/>
    <col min="8962" max="8962" width="9.23333333333333" style="56" customWidth="1"/>
    <col min="8963" max="8963" width="10.35" style="56" customWidth="1"/>
    <col min="8964" max="8964" width="12.2333333333333" style="56" customWidth="1"/>
    <col min="8965" max="8965" width="12.6416666666667" style="56" customWidth="1"/>
    <col min="8966" max="8966" width="10.7583333333333" style="56" customWidth="1"/>
    <col min="8967" max="8967" width="8.11666666666667" style="56" customWidth="1"/>
    <col min="8968" max="8968" width="10.6416666666667" style="56" customWidth="1"/>
    <col min="8969" max="8969" width="6.23333333333333" style="56" customWidth="1"/>
    <col min="8970" max="8970" width="14.6416666666667" style="56" customWidth="1"/>
    <col min="8971" max="8971" width="7" style="56" customWidth="1"/>
    <col min="8972" max="8972" width="9.46666666666667" style="56"/>
    <col min="8973" max="8973" width="10.6416666666667" style="56" customWidth="1"/>
    <col min="8974" max="9208" width="9.46666666666667" style="56"/>
    <col min="9209" max="9209" width="5.64166666666667" style="56" customWidth="1"/>
    <col min="9210" max="9210" width="15.4666666666667" style="56" customWidth="1"/>
    <col min="9211" max="9211" width="35.1166666666667" style="56" customWidth="1"/>
    <col min="9212" max="9212" width="18.35" style="56" customWidth="1"/>
    <col min="9213" max="9214" width="9.46666666666667" style="56" hidden="1" customWidth="1"/>
    <col min="9215" max="9215" width="10.2333333333333" style="56" customWidth="1"/>
    <col min="9216" max="9216" width="6.11666666666667" style="56" customWidth="1"/>
    <col min="9217" max="9217" width="9.46666666666667" style="56" hidden="1" customWidth="1"/>
    <col min="9218" max="9218" width="9.23333333333333" style="56" customWidth="1"/>
    <col min="9219" max="9219" width="10.35" style="56" customWidth="1"/>
    <col min="9220" max="9220" width="12.2333333333333" style="56" customWidth="1"/>
    <col min="9221" max="9221" width="12.6416666666667" style="56" customWidth="1"/>
    <col min="9222" max="9222" width="10.7583333333333" style="56" customWidth="1"/>
    <col min="9223" max="9223" width="8.11666666666667" style="56" customWidth="1"/>
    <col min="9224" max="9224" width="10.6416666666667" style="56" customWidth="1"/>
    <col min="9225" max="9225" width="6.23333333333333" style="56" customWidth="1"/>
    <col min="9226" max="9226" width="14.6416666666667" style="56" customWidth="1"/>
    <col min="9227" max="9227" width="7" style="56" customWidth="1"/>
    <col min="9228" max="9228" width="9.46666666666667" style="56"/>
    <col min="9229" max="9229" width="10.6416666666667" style="56" customWidth="1"/>
    <col min="9230" max="9464" width="9.46666666666667" style="56"/>
    <col min="9465" max="9465" width="5.64166666666667" style="56" customWidth="1"/>
    <col min="9466" max="9466" width="15.4666666666667" style="56" customWidth="1"/>
    <col min="9467" max="9467" width="35.1166666666667" style="56" customWidth="1"/>
    <col min="9468" max="9468" width="18.35" style="56" customWidth="1"/>
    <col min="9469" max="9470" width="9.46666666666667" style="56" hidden="1" customWidth="1"/>
    <col min="9471" max="9471" width="10.2333333333333" style="56" customWidth="1"/>
    <col min="9472" max="9472" width="6.11666666666667" style="56" customWidth="1"/>
    <col min="9473" max="9473" width="9.46666666666667" style="56" hidden="1" customWidth="1"/>
    <col min="9474" max="9474" width="9.23333333333333" style="56" customWidth="1"/>
    <col min="9475" max="9475" width="10.35" style="56" customWidth="1"/>
    <col min="9476" max="9476" width="12.2333333333333" style="56" customWidth="1"/>
    <col min="9477" max="9477" width="12.6416666666667" style="56" customWidth="1"/>
    <col min="9478" max="9478" width="10.7583333333333" style="56" customWidth="1"/>
    <col min="9479" max="9479" width="8.11666666666667" style="56" customWidth="1"/>
    <col min="9480" max="9480" width="10.6416666666667" style="56" customWidth="1"/>
    <col min="9481" max="9481" width="6.23333333333333" style="56" customWidth="1"/>
    <col min="9482" max="9482" width="14.6416666666667" style="56" customWidth="1"/>
    <col min="9483" max="9483" width="7" style="56" customWidth="1"/>
    <col min="9484" max="9484" width="9.46666666666667" style="56"/>
    <col min="9485" max="9485" width="10.6416666666667" style="56" customWidth="1"/>
    <col min="9486" max="9720" width="9.46666666666667" style="56"/>
    <col min="9721" max="9721" width="5.64166666666667" style="56" customWidth="1"/>
    <col min="9722" max="9722" width="15.4666666666667" style="56" customWidth="1"/>
    <col min="9723" max="9723" width="35.1166666666667" style="56" customWidth="1"/>
    <col min="9724" max="9724" width="18.35" style="56" customWidth="1"/>
    <col min="9725" max="9726" width="9.46666666666667" style="56" hidden="1" customWidth="1"/>
    <col min="9727" max="9727" width="10.2333333333333" style="56" customWidth="1"/>
    <col min="9728" max="9728" width="6.11666666666667" style="56" customWidth="1"/>
    <col min="9729" max="9729" width="9.46666666666667" style="56" hidden="1" customWidth="1"/>
    <col min="9730" max="9730" width="9.23333333333333" style="56" customWidth="1"/>
    <col min="9731" max="9731" width="10.35" style="56" customWidth="1"/>
    <col min="9732" max="9732" width="12.2333333333333" style="56" customWidth="1"/>
    <col min="9733" max="9733" width="12.6416666666667" style="56" customWidth="1"/>
    <col min="9734" max="9734" width="10.7583333333333" style="56" customWidth="1"/>
    <col min="9735" max="9735" width="8.11666666666667" style="56" customWidth="1"/>
    <col min="9736" max="9736" width="10.6416666666667" style="56" customWidth="1"/>
    <col min="9737" max="9737" width="6.23333333333333" style="56" customWidth="1"/>
    <col min="9738" max="9738" width="14.6416666666667" style="56" customWidth="1"/>
    <col min="9739" max="9739" width="7" style="56" customWidth="1"/>
    <col min="9740" max="9740" width="9.46666666666667" style="56"/>
    <col min="9741" max="9741" width="10.6416666666667" style="56" customWidth="1"/>
    <col min="9742" max="9976" width="9.46666666666667" style="56"/>
    <col min="9977" max="9977" width="5.64166666666667" style="56" customWidth="1"/>
    <col min="9978" max="9978" width="15.4666666666667" style="56" customWidth="1"/>
    <col min="9979" max="9979" width="35.1166666666667" style="56" customWidth="1"/>
    <col min="9980" max="9980" width="18.35" style="56" customWidth="1"/>
    <col min="9981" max="9982" width="9.46666666666667" style="56" hidden="1" customWidth="1"/>
    <col min="9983" max="9983" width="10.2333333333333" style="56" customWidth="1"/>
    <col min="9984" max="9984" width="6.11666666666667" style="56" customWidth="1"/>
    <col min="9985" max="9985" width="9.46666666666667" style="56" hidden="1" customWidth="1"/>
    <col min="9986" max="9986" width="9.23333333333333" style="56" customWidth="1"/>
    <col min="9987" max="9987" width="10.35" style="56" customWidth="1"/>
    <col min="9988" max="9988" width="12.2333333333333" style="56" customWidth="1"/>
    <col min="9989" max="9989" width="12.6416666666667" style="56" customWidth="1"/>
    <col min="9990" max="9990" width="10.7583333333333" style="56" customWidth="1"/>
    <col min="9991" max="9991" width="8.11666666666667" style="56" customWidth="1"/>
    <col min="9992" max="9992" width="10.6416666666667" style="56" customWidth="1"/>
    <col min="9993" max="9993" width="6.23333333333333" style="56" customWidth="1"/>
    <col min="9994" max="9994" width="14.6416666666667" style="56" customWidth="1"/>
    <col min="9995" max="9995" width="7" style="56" customWidth="1"/>
    <col min="9996" max="9996" width="9.46666666666667" style="56"/>
    <col min="9997" max="9997" width="10.6416666666667" style="56" customWidth="1"/>
    <col min="9998" max="10232" width="9.46666666666667" style="56"/>
    <col min="10233" max="10233" width="5.64166666666667" style="56" customWidth="1"/>
    <col min="10234" max="10234" width="15.4666666666667" style="56" customWidth="1"/>
    <col min="10235" max="10235" width="35.1166666666667" style="56" customWidth="1"/>
    <col min="10236" max="10236" width="18.35" style="56" customWidth="1"/>
    <col min="10237" max="10238" width="9.46666666666667" style="56" hidden="1" customWidth="1"/>
    <col min="10239" max="10239" width="10.2333333333333" style="56" customWidth="1"/>
    <col min="10240" max="10240" width="6.11666666666667" style="56" customWidth="1"/>
    <col min="10241" max="10241" width="9.46666666666667" style="56" hidden="1" customWidth="1"/>
    <col min="10242" max="10242" width="9.23333333333333" style="56" customWidth="1"/>
    <col min="10243" max="10243" width="10.35" style="56" customWidth="1"/>
    <col min="10244" max="10244" width="12.2333333333333" style="56" customWidth="1"/>
    <col min="10245" max="10245" width="12.6416666666667" style="56" customWidth="1"/>
    <col min="10246" max="10246" width="10.7583333333333" style="56" customWidth="1"/>
    <col min="10247" max="10247" width="8.11666666666667" style="56" customWidth="1"/>
    <col min="10248" max="10248" width="10.6416666666667" style="56" customWidth="1"/>
    <col min="10249" max="10249" width="6.23333333333333" style="56" customWidth="1"/>
    <col min="10250" max="10250" width="14.6416666666667" style="56" customWidth="1"/>
    <col min="10251" max="10251" width="7" style="56" customWidth="1"/>
    <col min="10252" max="10252" width="9.46666666666667" style="56"/>
    <col min="10253" max="10253" width="10.6416666666667" style="56" customWidth="1"/>
    <col min="10254" max="10488" width="9.46666666666667" style="56"/>
    <col min="10489" max="10489" width="5.64166666666667" style="56" customWidth="1"/>
    <col min="10490" max="10490" width="15.4666666666667" style="56" customWidth="1"/>
    <col min="10491" max="10491" width="35.1166666666667" style="56" customWidth="1"/>
    <col min="10492" max="10492" width="18.35" style="56" customWidth="1"/>
    <col min="10493" max="10494" width="9.46666666666667" style="56" hidden="1" customWidth="1"/>
    <col min="10495" max="10495" width="10.2333333333333" style="56" customWidth="1"/>
    <col min="10496" max="10496" width="6.11666666666667" style="56" customWidth="1"/>
    <col min="10497" max="10497" width="9.46666666666667" style="56" hidden="1" customWidth="1"/>
    <col min="10498" max="10498" width="9.23333333333333" style="56" customWidth="1"/>
    <col min="10499" max="10499" width="10.35" style="56" customWidth="1"/>
    <col min="10500" max="10500" width="12.2333333333333" style="56" customWidth="1"/>
    <col min="10501" max="10501" width="12.6416666666667" style="56" customWidth="1"/>
    <col min="10502" max="10502" width="10.7583333333333" style="56" customWidth="1"/>
    <col min="10503" max="10503" width="8.11666666666667" style="56" customWidth="1"/>
    <col min="10504" max="10504" width="10.6416666666667" style="56" customWidth="1"/>
    <col min="10505" max="10505" width="6.23333333333333" style="56" customWidth="1"/>
    <col min="10506" max="10506" width="14.6416666666667" style="56" customWidth="1"/>
    <col min="10507" max="10507" width="7" style="56" customWidth="1"/>
    <col min="10508" max="10508" width="9.46666666666667" style="56"/>
    <col min="10509" max="10509" width="10.6416666666667" style="56" customWidth="1"/>
    <col min="10510" max="10744" width="9.46666666666667" style="56"/>
    <col min="10745" max="10745" width="5.64166666666667" style="56" customWidth="1"/>
    <col min="10746" max="10746" width="15.4666666666667" style="56" customWidth="1"/>
    <col min="10747" max="10747" width="35.1166666666667" style="56" customWidth="1"/>
    <col min="10748" max="10748" width="18.35" style="56" customWidth="1"/>
    <col min="10749" max="10750" width="9.46666666666667" style="56" hidden="1" customWidth="1"/>
    <col min="10751" max="10751" width="10.2333333333333" style="56" customWidth="1"/>
    <col min="10752" max="10752" width="6.11666666666667" style="56" customWidth="1"/>
    <col min="10753" max="10753" width="9.46666666666667" style="56" hidden="1" customWidth="1"/>
    <col min="10754" max="10754" width="9.23333333333333" style="56" customWidth="1"/>
    <col min="10755" max="10755" width="10.35" style="56" customWidth="1"/>
    <col min="10756" max="10756" width="12.2333333333333" style="56" customWidth="1"/>
    <col min="10757" max="10757" width="12.6416666666667" style="56" customWidth="1"/>
    <col min="10758" max="10758" width="10.7583333333333" style="56" customWidth="1"/>
    <col min="10759" max="10759" width="8.11666666666667" style="56" customWidth="1"/>
    <col min="10760" max="10760" width="10.6416666666667" style="56" customWidth="1"/>
    <col min="10761" max="10761" width="6.23333333333333" style="56" customWidth="1"/>
    <col min="10762" max="10762" width="14.6416666666667" style="56" customWidth="1"/>
    <col min="10763" max="10763" width="7" style="56" customWidth="1"/>
    <col min="10764" max="10764" width="9.46666666666667" style="56"/>
    <col min="10765" max="10765" width="10.6416666666667" style="56" customWidth="1"/>
    <col min="10766" max="11000" width="9.46666666666667" style="56"/>
    <col min="11001" max="11001" width="5.64166666666667" style="56" customWidth="1"/>
    <col min="11002" max="11002" width="15.4666666666667" style="56" customWidth="1"/>
    <col min="11003" max="11003" width="35.1166666666667" style="56" customWidth="1"/>
    <col min="11004" max="11004" width="18.35" style="56" customWidth="1"/>
    <col min="11005" max="11006" width="9.46666666666667" style="56" hidden="1" customWidth="1"/>
    <col min="11007" max="11007" width="10.2333333333333" style="56" customWidth="1"/>
    <col min="11008" max="11008" width="6.11666666666667" style="56" customWidth="1"/>
    <col min="11009" max="11009" width="9.46666666666667" style="56" hidden="1" customWidth="1"/>
    <col min="11010" max="11010" width="9.23333333333333" style="56" customWidth="1"/>
    <col min="11011" max="11011" width="10.35" style="56" customWidth="1"/>
    <col min="11012" max="11012" width="12.2333333333333" style="56" customWidth="1"/>
    <col min="11013" max="11013" width="12.6416666666667" style="56" customWidth="1"/>
    <col min="11014" max="11014" width="10.7583333333333" style="56" customWidth="1"/>
    <col min="11015" max="11015" width="8.11666666666667" style="56" customWidth="1"/>
    <col min="11016" max="11016" width="10.6416666666667" style="56" customWidth="1"/>
    <col min="11017" max="11017" width="6.23333333333333" style="56" customWidth="1"/>
    <col min="11018" max="11018" width="14.6416666666667" style="56" customWidth="1"/>
    <col min="11019" max="11019" width="7" style="56" customWidth="1"/>
    <col min="11020" max="11020" width="9.46666666666667" style="56"/>
    <col min="11021" max="11021" width="10.6416666666667" style="56" customWidth="1"/>
    <col min="11022" max="11256" width="9.46666666666667" style="56"/>
    <col min="11257" max="11257" width="5.64166666666667" style="56" customWidth="1"/>
    <col min="11258" max="11258" width="15.4666666666667" style="56" customWidth="1"/>
    <col min="11259" max="11259" width="35.1166666666667" style="56" customWidth="1"/>
    <col min="11260" max="11260" width="18.35" style="56" customWidth="1"/>
    <col min="11261" max="11262" width="9.46666666666667" style="56" hidden="1" customWidth="1"/>
    <col min="11263" max="11263" width="10.2333333333333" style="56" customWidth="1"/>
    <col min="11264" max="11264" width="6.11666666666667" style="56" customWidth="1"/>
    <col min="11265" max="11265" width="9.46666666666667" style="56" hidden="1" customWidth="1"/>
    <col min="11266" max="11266" width="9.23333333333333" style="56" customWidth="1"/>
    <col min="11267" max="11267" width="10.35" style="56" customWidth="1"/>
    <col min="11268" max="11268" width="12.2333333333333" style="56" customWidth="1"/>
    <col min="11269" max="11269" width="12.6416666666667" style="56" customWidth="1"/>
    <col min="11270" max="11270" width="10.7583333333333" style="56" customWidth="1"/>
    <col min="11271" max="11271" width="8.11666666666667" style="56" customWidth="1"/>
    <col min="11272" max="11272" width="10.6416666666667" style="56" customWidth="1"/>
    <col min="11273" max="11273" width="6.23333333333333" style="56" customWidth="1"/>
    <col min="11274" max="11274" width="14.6416666666667" style="56" customWidth="1"/>
    <col min="11275" max="11275" width="7" style="56" customWidth="1"/>
    <col min="11276" max="11276" width="9.46666666666667" style="56"/>
    <col min="11277" max="11277" width="10.6416666666667" style="56" customWidth="1"/>
    <col min="11278" max="11512" width="9.46666666666667" style="56"/>
    <col min="11513" max="11513" width="5.64166666666667" style="56" customWidth="1"/>
    <col min="11514" max="11514" width="15.4666666666667" style="56" customWidth="1"/>
    <col min="11515" max="11515" width="35.1166666666667" style="56" customWidth="1"/>
    <col min="11516" max="11516" width="18.35" style="56" customWidth="1"/>
    <col min="11517" max="11518" width="9.46666666666667" style="56" hidden="1" customWidth="1"/>
    <col min="11519" max="11519" width="10.2333333333333" style="56" customWidth="1"/>
    <col min="11520" max="11520" width="6.11666666666667" style="56" customWidth="1"/>
    <col min="11521" max="11521" width="9.46666666666667" style="56" hidden="1" customWidth="1"/>
    <col min="11522" max="11522" width="9.23333333333333" style="56" customWidth="1"/>
    <col min="11523" max="11523" width="10.35" style="56" customWidth="1"/>
    <col min="11524" max="11524" width="12.2333333333333" style="56" customWidth="1"/>
    <col min="11525" max="11525" width="12.6416666666667" style="56" customWidth="1"/>
    <col min="11526" max="11526" width="10.7583333333333" style="56" customWidth="1"/>
    <col min="11527" max="11527" width="8.11666666666667" style="56" customWidth="1"/>
    <col min="11528" max="11528" width="10.6416666666667" style="56" customWidth="1"/>
    <col min="11529" max="11529" width="6.23333333333333" style="56" customWidth="1"/>
    <col min="11530" max="11530" width="14.6416666666667" style="56" customWidth="1"/>
    <col min="11531" max="11531" width="7" style="56" customWidth="1"/>
    <col min="11532" max="11532" width="9.46666666666667" style="56"/>
    <col min="11533" max="11533" width="10.6416666666667" style="56" customWidth="1"/>
    <col min="11534" max="11768" width="9.46666666666667" style="56"/>
    <col min="11769" max="11769" width="5.64166666666667" style="56" customWidth="1"/>
    <col min="11770" max="11770" width="15.4666666666667" style="56" customWidth="1"/>
    <col min="11771" max="11771" width="35.1166666666667" style="56" customWidth="1"/>
    <col min="11772" max="11772" width="18.35" style="56" customWidth="1"/>
    <col min="11773" max="11774" width="9.46666666666667" style="56" hidden="1" customWidth="1"/>
    <col min="11775" max="11775" width="10.2333333333333" style="56" customWidth="1"/>
    <col min="11776" max="11776" width="6.11666666666667" style="56" customWidth="1"/>
    <col min="11777" max="11777" width="9.46666666666667" style="56" hidden="1" customWidth="1"/>
    <col min="11778" max="11778" width="9.23333333333333" style="56" customWidth="1"/>
    <col min="11779" max="11779" width="10.35" style="56" customWidth="1"/>
    <col min="11780" max="11780" width="12.2333333333333" style="56" customWidth="1"/>
    <col min="11781" max="11781" width="12.6416666666667" style="56" customWidth="1"/>
    <col min="11782" max="11782" width="10.7583333333333" style="56" customWidth="1"/>
    <col min="11783" max="11783" width="8.11666666666667" style="56" customWidth="1"/>
    <col min="11784" max="11784" width="10.6416666666667" style="56" customWidth="1"/>
    <col min="11785" max="11785" width="6.23333333333333" style="56" customWidth="1"/>
    <col min="11786" max="11786" width="14.6416666666667" style="56" customWidth="1"/>
    <col min="11787" max="11787" width="7" style="56" customWidth="1"/>
    <col min="11788" max="11788" width="9.46666666666667" style="56"/>
    <col min="11789" max="11789" width="10.6416666666667" style="56" customWidth="1"/>
    <col min="11790" max="12024" width="9.46666666666667" style="56"/>
    <col min="12025" max="12025" width="5.64166666666667" style="56" customWidth="1"/>
    <col min="12026" max="12026" width="15.4666666666667" style="56" customWidth="1"/>
    <col min="12027" max="12027" width="35.1166666666667" style="56" customWidth="1"/>
    <col min="12028" max="12028" width="18.35" style="56" customWidth="1"/>
    <col min="12029" max="12030" width="9.46666666666667" style="56" hidden="1" customWidth="1"/>
    <col min="12031" max="12031" width="10.2333333333333" style="56" customWidth="1"/>
    <col min="12032" max="12032" width="6.11666666666667" style="56" customWidth="1"/>
    <col min="12033" max="12033" width="9.46666666666667" style="56" hidden="1" customWidth="1"/>
    <col min="12034" max="12034" width="9.23333333333333" style="56" customWidth="1"/>
    <col min="12035" max="12035" width="10.35" style="56" customWidth="1"/>
    <col min="12036" max="12036" width="12.2333333333333" style="56" customWidth="1"/>
    <col min="12037" max="12037" width="12.6416666666667" style="56" customWidth="1"/>
    <col min="12038" max="12038" width="10.7583333333333" style="56" customWidth="1"/>
    <col min="12039" max="12039" width="8.11666666666667" style="56" customWidth="1"/>
    <col min="12040" max="12040" width="10.6416666666667" style="56" customWidth="1"/>
    <col min="12041" max="12041" width="6.23333333333333" style="56" customWidth="1"/>
    <col min="12042" max="12042" width="14.6416666666667" style="56" customWidth="1"/>
    <col min="12043" max="12043" width="7" style="56" customWidth="1"/>
    <col min="12044" max="12044" width="9.46666666666667" style="56"/>
    <col min="12045" max="12045" width="10.6416666666667" style="56" customWidth="1"/>
    <col min="12046" max="12280" width="9.46666666666667" style="56"/>
    <col min="12281" max="12281" width="5.64166666666667" style="56" customWidth="1"/>
    <col min="12282" max="12282" width="15.4666666666667" style="56" customWidth="1"/>
    <col min="12283" max="12283" width="35.1166666666667" style="56" customWidth="1"/>
    <col min="12284" max="12284" width="18.35" style="56" customWidth="1"/>
    <col min="12285" max="12286" width="9.46666666666667" style="56" hidden="1" customWidth="1"/>
    <col min="12287" max="12287" width="10.2333333333333" style="56" customWidth="1"/>
    <col min="12288" max="12288" width="6.11666666666667" style="56" customWidth="1"/>
    <col min="12289" max="12289" width="9.46666666666667" style="56" hidden="1" customWidth="1"/>
    <col min="12290" max="12290" width="9.23333333333333" style="56" customWidth="1"/>
    <col min="12291" max="12291" width="10.35" style="56" customWidth="1"/>
    <col min="12292" max="12292" width="12.2333333333333" style="56" customWidth="1"/>
    <col min="12293" max="12293" width="12.6416666666667" style="56" customWidth="1"/>
    <col min="12294" max="12294" width="10.7583333333333" style="56" customWidth="1"/>
    <col min="12295" max="12295" width="8.11666666666667" style="56" customWidth="1"/>
    <col min="12296" max="12296" width="10.6416666666667" style="56" customWidth="1"/>
    <col min="12297" max="12297" width="6.23333333333333" style="56" customWidth="1"/>
    <col min="12298" max="12298" width="14.6416666666667" style="56" customWidth="1"/>
    <col min="12299" max="12299" width="7" style="56" customWidth="1"/>
    <col min="12300" max="12300" width="9.46666666666667" style="56"/>
    <col min="12301" max="12301" width="10.6416666666667" style="56" customWidth="1"/>
    <col min="12302" max="12536" width="9.46666666666667" style="56"/>
    <col min="12537" max="12537" width="5.64166666666667" style="56" customWidth="1"/>
    <col min="12538" max="12538" width="15.4666666666667" style="56" customWidth="1"/>
    <col min="12539" max="12539" width="35.1166666666667" style="56" customWidth="1"/>
    <col min="12540" max="12540" width="18.35" style="56" customWidth="1"/>
    <col min="12541" max="12542" width="9.46666666666667" style="56" hidden="1" customWidth="1"/>
    <col min="12543" max="12543" width="10.2333333333333" style="56" customWidth="1"/>
    <col min="12544" max="12544" width="6.11666666666667" style="56" customWidth="1"/>
    <col min="12545" max="12545" width="9.46666666666667" style="56" hidden="1" customWidth="1"/>
    <col min="12546" max="12546" width="9.23333333333333" style="56" customWidth="1"/>
    <col min="12547" max="12547" width="10.35" style="56" customWidth="1"/>
    <col min="12548" max="12548" width="12.2333333333333" style="56" customWidth="1"/>
    <col min="12549" max="12549" width="12.6416666666667" style="56" customWidth="1"/>
    <col min="12550" max="12550" width="10.7583333333333" style="56" customWidth="1"/>
    <col min="12551" max="12551" width="8.11666666666667" style="56" customWidth="1"/>
    <col min="12552" max="12552" width="10.6416666666667" style="56" customWidth="1"/>
    <col min="12553" max="12553" width="6.23333333333333" style="56" customWidth="1"/>
    <col min="12554" max="12554" width="14.6416666666667" style="56" customWidth="1"/>
    <col min="12555" max="12555" width="7" style="56" customWidth="1"/>
    <col min="12556" max="12556" width="9.46666666666667" style="56"/>
    <col min="12557" max="12557" width="10.6416666666667" style="56" customWidth="1"/>
    <col min="12558" max="12792" width="9.46666666666667" style="56"/>
    <col min="12793" max="12793" width="5.64166666666667" style="56" customWidth="1"/>
    <col min="12794" max="12794" width="15.4666666666667" style="56" customWidth="1"/>
    <col min="12795" max="12795" width="35.1166666666667" style="56" customWidth="1"/>
    <col min="12796" max="12796" width="18.35" style="56" customWidth="1"/>
    <col min="12797" max="12798" width="9.46666666666667" style="56" hidden="1" customWidth="1"/>
    <col min="12799" max="12799" width="10.2333333333333" style="56" customWidth="1"/>
    <col min="12800" max="12800" width="6.11666666666667" style="56" customWidth="1"/>
    <col min="12801" max="12801" width="9.46666666666667" style="56" hidden="1" customWidth="1"/>
    <col min="12802" max="12802" width="9.23333333333333" style="56" customWidth="1"/>
    <col min="12803" max="12803" width="10.35" style="56" customWidth="1"/>
    <col min="12804" max="12804" width="12.2333333333333" style="56" customWidth="1"/>
    <col min="12805" max="12805" width="12.6416666666667" style="56" customWidth="1"/>
    <col min="12806" max="12806" width="10.7583333333333" style="56" customWidth="1"/>
    <col min="12807" max="12807" width="8.11666666666667" style="56" customWidth="1"/>
    <col min="12808" max="12808" width="10.6416666666667" style="56" customWidth="1"/>
    <col min="12809" max="12809" width="6.23333333333333" style="56" customWidth="1"/>
    <col min="12810" max="12810" width="14.6416666666667" style="56" customWidth="1"/>
    <col min="12811" max="12811" width="7" style="56" customWidth="1"/>
    <col min="12812" max="12812" width="9.46666666666667" style="56"/>
    <col min="12813" max="12813" width="10.6416666666667" style="56" customWidth="1"/>
    <col min="12814" max="13048" width="9.46666666666667" style="56"/>
    <col min="13049" max="13049" width="5.64166666666667" style="56" customWidth="1"/>
    <col min="13050" max="13050" width="15.4666666666667" style="56" customWidth="1"/>
    <col min="13051" max="13051" width="35.1166666666667" style="56" customWidth="1"/>
    <col min="13052" max="13052" width="18.35" style="56" customWidth="1"/>
    <col min="13053" max="13054" width="9.46666666666667" style="56" hidden="1" customWidth="1"/>
    <col min="13055" max="13055" width="10.2333333333333" style="56" customWidth="1"/>
    <col min="13056" max="13056" width="6.11666666666667" style="56" customWidth="1"/>
    <col min="13057" max="13057" width="9.46666666666667" style="56" hidden="1" customWidth="1"/>
    <col min="13058" max="13058" width="9.23333333333333" style="56" customWidth="1"/>
    <col min="13059" max="13059" width="10.35" style="56" customWidth="1"/>
    <col min="13060" max="13060" width="12.2333333333333" style="56" customWidth="1"/>
    <col min="13061" max="13061" width="12.6416666666667" style="56" customWidth="1"/>
    <col min="13062" max="13062" width="10.7583333333333" style="56" customWidth="1"/>
    <col min="13063" max="13063" width="8.11666666666667" style="56" customWidth="1"/>
    <col min="13064" max="13064" width="10.6416666666667" style="56" customWidth="1"/>
    <col min="13065" max="13065" width="6.23333333333333" style="56" customWidth="1"/>
    <col min="13066" max="13066" width="14.6416666666667" style="56" customWidth="1"/>
    <col min="13067" max="13067" width="7" style="56" customWidth="1"/>
    <col min="13068" max="13068" width="9.46666666666667" style="56"/>
    <col min="13069" max="13069" width="10.6416666666667" style="56" customWidth="1"/>
    <col min="13070" max="13304" width="9.46666666666667" style="56"/>
    <col min="13305" max="13305" width="5.64166666666667" style="56" customWidth="1"/>
    <col min="13306" max="13306" width="15.4666666666667" style="56" customWidth="1"/>
    <col min="13307" max="13307" width="35.1166666666667" style="56" customWidth="1"/>
    <col min="13308" max="13308" width="18.35" style="56" customWidth="1"/>
    <col min="13309" max="13310" width="9.46666666666667" style="56" hidden="1" customWidth="1"/>
    <col min="13311" max="13311" width="10.2333333333333" style="56" customWidth="1"/>
    <col min="13312" max="13312" width="6.11666666666667" style="56" customWidth="1"/>
    <col min="13313" max="13313" width="9.46666666666667" style="56" hidden="1" customWidth="1"/>
    <col min="13314" max="13314" width="9.23333333333333" style="56" customWidth="1"/>
    <col min="13315" max="13315" width="10.35" style="56" customWidth="1"/>
    <col min="13316" max="13316" width="12.2333333333333" style="56" customWidth="1"/>
    <col min="13317" max="13317" width="12.6416666666667" style="56" customWidth="1"/>
    <col min="13318" max="13318" width="10.7583333333333" style="56" customWidth="1"/>
    <col min="13319" max="13319" width="8.11666666666667" style="56" customWidth="1"/>
    <col min="13320" max="13320" width="10.6416666666667" style="56" customWidth="1"/>
    <col min="13321" max="13321" width="6.23333333333333" style="56" customWidth="1"/>
    <col min="13322" max="13322" width="14.6416666666667" style="56" customWidth="1"/>
    <col min="13323" max="13323" width="7" style="56" customWidth="1"/>
    <col min="13324" max="13324" width="9.46666666666667" style="56"/>
    <col min="13325" max="13325" width="10.6416666666667" style="56" customWidth="1"/>
    <col min="13326" max="13560" width="9.46666666666667" style="56"/>
    <col min="13561" max="13561" width="5.64166666666667" style="56" customWidth="1"/>
    <col min="13562" max="13562" width="15.4666666666667" style="56" customWidth="1"/>
    <col min="13563" max="13563" width="35.1166666666667" style="56" customWidth="1"/>
    <col min="13564" max="13564" width="18.35" style="56" customWidth="1"/>
    <col min="13565" max="13566" width="9.46666666666667" style="56" hidden="1" customWidth="1"/>
    <col min="13567" max="13567" width="10.2333333333333" style="56" customWidth="1"/>
    <col min="13568" max="13568" width="6.11666666666667" style="56" customWidth="1"/>
    <col min="13569" max="13569" width="9.46666666666667" style="56" hidden="1" customWidth="1"/>
    <col min="13570" max="13570" width="9.23333333333333" style="56" customWidth="1"/>
    <col min="13571" max="13571" width="10.35" style="56" customWidth="1"/>
    <col min="13572" max="13572" width="12.2333333333333" style="56" customWidth="1"/>
    <col min="13573" max="13573" width="12.6416666666667" style="56" customWidth="1"/>
    <col min="13574" max="13574" width="10.7583333333333" style="56" customWidth="1"/>
    <col min="13575" max="13575" width="8.11666666666667" style="56" customWidth="1"/>
    <col min="13576" max="13576" width="10.6416666666667" style="56" customWidth="1"/>
    <col min="13577" max="13577" width="6.23333333333333" style="56" customWidth="1"/>
    <col min="13578" max="13578" width="14.6416666666667" style="56" customWidth="1"/>
    <col min="13579" max="13579" width="7" style="56" customWidth="1"/>
    <col min="13580" max="13580" width="9.46666666666667" style="56"/>
    <col min="13581" max="13581" width="10.6416666666667" style="56" customWidth="1"/>
    <col min="13582" max="13816" width="9.46666666666667" style="56"/>
    <col min="13817" max="13817" width="5.64166666666667" style="56" customWidth="1"/>
    <col min="13818" max="13818" width="15.4666666666667" style="56" customWidth="1"/>
    <col min="13819" max="13819" width="35.1166666666667" style="56" customWidth="1"/>
    <col min="13820" max="13820" width="18.35" style="56" customWidth="1"/>
    <col min="13821" max="13822" width="9.46666666666667" style="56" hidden="1" customWidth="1"/>
    <col min="13823" max="13823" width="10.2333333333333" style="56" customWidth="1"/>
    <col min="13824" max="13824" width="6.11666666666667" style="56" customWidth="1"/>
    <col min="13825" max="13825" width="9.46666666666667" style="56" hidden="1" customWidth="1"/>
    <col min="13826" max="13826" width="9.23333333333333" style="56" customWidth="1"/>
    <col min="13827" max="13827" width="10.35" style="56" customWidth="1"/>
    <col min="13828" max="13828" width="12.2333333333333" style="56" customWidth="1"/>
    <col min="13829" max="13829" width="12.6416666666667" style="56" customWidth="1"/>
    <col min="13830" max="13830" width="10.7583333333333" style="56" customWidth="1"/>
    <col min="13831" max="13831" width="8.11666666666667" style="56" customWidth="1"/>
    <col min="13832" max="13832" width="10.6416666666667" style="56" customWidth="1"/>
    <col min="13833" max="13833" width="6.23333333333333" style="56" customWidth="1"/>
    <col min="13834" max="13834" width="14.6416666666667" style="56" customWidth="1"/>
    <col min="13835" max="13835" width="7" style="56" customWidth="1"/>
    <col min="13836" max="13836" width="9.46666666666667" style="56"/>
    <col min="13837" max="13837" width="10.6416666666667" style="56" customWidth="1"/>
    <col min="13838" max="14072" width="9.46666666666667" style="56"/>
    <col min="14073" max="14073" width="5.64166666666667" style="56" customWidth="1"/>
    <col min="14074" max="14074" width="15.4666666666667" style="56" customWidth="1"/>
    <col min="14075" max="14075" width="35.1166666666667" style="56" customWidth="1"/>
    <col min="14076" max="14076" width="18.35" style="56" customWidth="1"/>
    <col min="14077" max="14078" width="9.46666666666667" style="56" hidden="1" customWidth="1"/>
    <col min="14079" max="14079" width="10.2333333333333" style="56" customWidth="1"/>
    <col min="14080" max="14080" width="6.11666666666667" style="56" customWidth="1"/>
    <col min="14081" max="14081" width="9.46666666666667" style="56" hidden="1" customWidth="1"/>
    <col min="14082" max="14082" width="9.23333333333333" style="56" customWidth="1"/>
    <col min="14083" max="14083" width="10.35" style="56" customWidth="1"/>
    <col min="14084" max="14084" width="12.2333333333333" style="56" customWidth="1"/>
    <col min="14085" max="14085" width="12.6416666666667" style="56" customWidth="1"/>
    <col min="14086" max="14086" width="10.7583333333333" style="56" customWidth="1"/>
    <col min="14087" max="14087" width="8.11666666666667" style="56" customWidth="1"/>
    <col min="14088" max="14088" width="10.6416666666667" style="56" customWidth="1"/>
    <col min="14089" max="14089" width="6.23333333333333" style="56" customWidth="1"/>
    <col min="14090" max="14090" width="14.6416666666667" style="56" customWidth="1"/>
    <col min="14091" max="14091" width="7" style="56" customWidth="1"/>
    <col min="14092" max="14092" width="9.46666666666667" style="56"/>
    <col min="14093" max="14093" width="10.6416666666667" style="56" customWidth="1"/>
    <col min="14094" max="14328" width="9.46666666666667" style="56"/>
    <col min="14329" max="14329" width="5.64166666666667" style="56" customWidth="1"/>
    <col min="14330" max="14330" width="15.4666666666667" style="56" customWidth="1"/>
    <col min="14331" max="14331" width="35.1166666666667" style="56" customWidth="1"/>
    <col min="14332" max="14332" width="18.35" style="56" customWidth="1"/>
    <col min="14333" max="14334" width="9.46666666666667" style="56" hidden="1" customWidth="1"/>
    <col min="14335" max="14335" width="10.2333333333333" style="56" customWidth="1"/>
    <col min="14336" max="14336" width="6.11666666666667" style="56" customWidth="1"/>
    <col min="14337" max="14337" width="9.46666666666667" style="56" hidden="1" customWidth="1"/>
    <col min="14338" max="14338" width="9.23333333333333" style="56" customWidth="1"/>
    <col min="14339" max="14339" width="10.35" style="56" customWidth="1"/>
    <col min="14340" max="14340" width="12.2333333333333" style="56" customWidth="1"/>
    <col min="14341" max="14341" width="12.6416666666667" style="56" customWidth="1"/>
    <col min="14342" max="14342" width="10.7583333333333" style="56" customWidth="1"/>
    <col min="14343" max="14343" width="8.11666666666667" style="56" customWidth="1"/>
    <col min="14344" max="14344" width="10.6416666666667" style="56" customWidth="1"/>
    <col min="14345" max="14345" width="6.23333333333333" style="56" customWidth="1"/>
    <col min="14346" max="14346" width="14.6416666666667" style="56" customWidth="1"/>
    <col min="14347" max="14347" width="7" style="56" customWidth="1"/>
    <col min="14348" max="14348" width="9.46666666666667" style="56"/>
    <col min="14349" max="14349" width="10.6416666666667" style="56" customWidth="1"/>
    <col min="14350" max="14584" width="9.46666666666667" style="56"/>
    <col min="14585" max="14585" width="5.64166666666667" style="56" customWidth="1"/>
    <col min="14586" max="14586" width="15.4666666666667" style="56" customWidth="1"/>
    <col min="14587" max="14587" width="35.1166666666667" style="56" customWidth="1"/>
    <col min="14588" max="14588" width="18.35" style="56" customWidth="1"/>
    <col min="14589" max="14590" width="9.46666666666667" style="56" hidden="1" customWidth="1"/>
    <col min="14591" max="14591" width="10.2333333333333" style="56" customWidth="1"/>
    <col min="14592" max="14592" width="6.11666666666667" style="56" customWidth="1"/>
    <col min="14593" max="14593" width="9.46666666666667" style="56" hidden="1" customWidth="1"/>
    <col min="14594" max="14594" width="9.23333333333333" style="56" customWidth="1"/>
    <col min="14595" max="14595" width="10.35" style="56" customWidth="1"/>
    <col min="14596" max="14596" width="12.2333333333333" style="56" customWidth="1"/>
    <col min="14597" max="14597" width="12.6416666666667" style="56" customWidth="1"/>
    <col min="14598" max="14598" width="10.7583333333333" style="56" customWidth="1"/>
    <col min="14599" max="14599" width="8.11666666666667" style="56" customWidth="1"/>
    <col min="14600" max="14600" width="10.6416666666667" style="56" customWidth="1"/>
    <col min="14601" max="14601" width="6.23333333333333" style="56" customWidth="1"/>
    <col min="14602" max="14602" width="14.6416666666667" style="56" customWidth="1"/>
    <col min="14603" max="14603" width="7" style="56" customWidth="1"/>
    <col min="14604" max="14604" width="9.46666666666667" style="56"/>
    <col min="14605" max="14605" width="10.6416666666667" style="56" customWidth="1"/>
    <col min="14606" max="14840" width="9.46666666666667" style="56"/>
    <col min="14841" max="14841" width="5.64166666666667" style="56" customWidth="1"/>
    <col min="14842" max="14842" width="15.4666666666667" style="56" customWidth="1"/>
    <col min="14843" max="14843" width="35.1166666666667" style="56" customWidth="1"/>
    <col min="14844" max="14844" width="18.35" style="56" customWidth="1"/>
    <col min="14845" max="14846" width="9.46666666666667" style="56" hidden="1" customWidth="1"/>
    <col min="14847" max="14847" width="10.2333333333333" style="56" customWidth="1"/>
    <col min="14848" max="14848" width="6.11666666666667" style="56" customWidth="1"/>
    <col min="14849" max="14849" width="9.46666666666667" style="56" hidden="1" customWidth="1"/>
    <col min="14850" max="14850" width="9.23333333333333" style="56" customWidth="1"/>
    <col min="14851" max="14851" width="10.35" style="56" customWidth="1"/>
    <col min="14852" max="14852" width="12.2333333333333" style="56" customWidth="1"/>
    <col min="14853" max="14853" width="12.6416666666667" style="56" customWidth="1"/>
    <col min="14854" max="14854" width="10.7583333333333" style="56" customWidth="1"/>
    <col min="14855" max="14855" width="8.11666666666667" style="56" customWidth="1"/>
    <col min="14856" max="14856" width="10.6416666666667" style="56" customWidth="1"/>
    <col min="14857" max="14857" width="6.23333333333333" style="56" customWidth="1"/>
    <col min="14858" max="14858" width="14.6416666666667" style="56" customWidth="1"/>
    <col min="14859" max="14859" width="7" style="56" customWidth="1"/>
    <col min="14860" max="14860" width="9.46666666666667" style="56"/>
    <col min="14861" max="14861" width="10.6416666666667" style="56" customWidth="1"/>
    <col min="14862" max="15096" width="9.46666666666667" style="56"/>
    <col min="15097" max="15097" width="5.64166666666667" style="56" customWidth="1"/>
    <col min="15098" max="15098" width="15.4666666666667" style="56" customWidth="1"/>
    <col min="15099" max="15099" width="35.1166666666667" style="56" customWidth="1"/>
    <col min="15100" max="15100" width="18.35" style="56" customWidth="1"/>
    <col min="15101" max="15102" width="9.46666666666667" style="56" hidden="1" customWidth="1"/>
    <col min="15103" max="15103" width="10.2333333333333" style="56" customWidth="1"/>
    <col min="15104" max="15104" width="6.11666666666667" style="56" customWidth="1"/>
    <col min="15105" max="15105" width="9.46666666666667" style="56" hidden="1" customWidth="1"/>
    <col min="15106" max="15106" width="9.23333333333333" style="56" customWidth="1"/>
    <col min="15107" max="15107" width="10.35" style="56" customWidth="1"/>
    <col min="15108" max="15108" width="12.2333333333333" style="56" customWidth="1"/>
    <col min="15109" max="15109" width="12.6416666666667" style="56" customWidth="1"/>
    <col min="15110" max="15110" width="10.7583333333333" style="56" customWidth="1"/>
    <col min="15111" max="15111" width="8.11666666666667" style="56" customWidth="1"/>
    <col min="15112" max="15112" width="10.6416666666667" style="56" customWidth="1"/>
    <col min="15113" max="15113" width="6.23333333333333" style="56" customWidth="1"/>
    <col min="15114" max="15114" width="14.6416666666667" style="56" customWidth="1"/>
    <col min="15115" max="15115" width="7" style="56" customWidth="1"/>
    <col min="15116" max="15116" width="9.46666666666667" style="56"/>
    <col min="15117" max="15117" width="10.6416666666667" style="56" customWidth="1"/>
    <col min="15118" max="15352" width="9.46666666666667" style="56"/>
    <col min="15353" max="15353" width="5.64166666666667" style="56" customWidth="1"/>
    <col min="15354" max="15354" width="15.4666666666667" style="56" customWidth="1"/>
    <col min="15355" max="15355" width="35.1166666666667" style="56" customWidth="1"/>
    <col min="15356" max="15356" width="18.35" style="56" customWidth="1"/>
    <col min="15357" max="15358" width="9.46666666666667" style="56" hidden="1" customWidth="1"/>
    <col min="15359" max="15359" width="10.2333333333333" style="56" customWidth="1"/>
    <col min="15360" max="15360" width="6.11666666666667" style="56" customWidth="1"/>
    <col min="15361" max="15361" width="9.46666666666667" style="56" hidden="1" customWidth="1"/>
    <col min="15362" max="15362" width="9.23333333333333" style="56" customWidth="1"/>
    <col min="15363" max="15363" width="10.35" style="56" customWidth="1"/>
    <col min="15364" max="15364" width="12.2333333333333" style="56" customWidth="1"/>
    <col min="15365" max="15365" width="12.6416666666667" style="56" customWidth="1"/>
    <col min="15366" max="15366" width="10.7583333333333" style="56" customWidth="1"/>
    <col min="15367" max="15367" width="8.11666666666667" style="56" customWidth="1"/>
    <col min="15368" max="15368" width="10.6416666666667" style="56" customWidth="1"/>
    <col min="15369" max="15369" width="6.23333333333333" style="56" customWidth="1"/>
    <col min="15370" max="15370" width="14.6416666666667" style="56" customWidth="1"/>
    <col min="15371" max="15371" width="7" style="56" customWidth="1"/>
    <col min="15372" max="15372" width="9.46666666666667" style="56"/>
    <col min="15373" max="15373" width="10.6416666666667" style="56" customWidth="1"/>
    <col min="15374" max="15608" width="9.46666666666667" style="56"/>
    <col min="15609" max="15609" width="5.64166666666667" style="56" customWidth="1"/>
    <col min="15610" max="15610" width="15.4666666666667" style="56" customWidth="1"/>
    <col min="15611" max="15611" width="35.1166666666667" style="56" customWidth="1"/>
    <col min="15612" max="15612" width="18.35" style="56" customWidth="1"/>
    <col min="15613" max="15614" width="9.46666666666667" style="56" hidden="1" customWidth="1"/>
    <col min="15615" max="15615" width="10.2333333333333" style="56" customWidth="1"/>
    <col min="15616" max="15616" width="6.11666666666667" style="56" customWidth="1"/>
    <col min="15617" max="15617" width="9.46666666666667" style="56" hidden="1" customWidth="1"/>
    <col min="15618" max="15618" width="9.23333333333333" style="56" customWidth="1"/>
    <col min="15619" max="15619" width="10.35" style="56" customWidth="1"/>
    <col min="15620" max="15620" width="12.2333333333333" style="56" customWidth="1"/>
    <col min="15621" max="15621" width="12.6416666666667" style="56" customWidth="1"/>
    <col min="15622" max="15622" width="10.7583333333333" style="56" customWidth="1"/>
    <col min="15623" max="15623" width="8.11666666666667" style="56" customWidth="1"/>
    <col min="15624" max="15624" width="10.6416666666667" style="56" customWidth="1"/>
    <col min="15625" max="15625" width="6.23333333333333" style="56" customWidth="1"/>
    <col min="15626" max="15626" width="14.6416666666667" style="56" customWidth="1"/>
    <col min="15627" max="15627" width="7" style="56" customWidth="1"/>
    <col min="15628" max="15628" width="9.46666666666667" style="56"/>
    <col min="15629" max="15629" width="10.6416666666667" style="56" customWidth="1"/>
    <col min="15630" max="15864" width="9.46666666666667" style="56"/>
    <col min="15865" max="15865" width="5.64166666666667" style="56" customWidth="1"/>
    <col min="15866" max="15866" width="15.4666666666667" style="56" customWidth="1"/>
    <col min="15867" max="15867" width="35.1166666666667" style="56" customWidth="1"/>
    <col min="15868" max="15868" width="18.35" style="56" customWidth="1"/>
    <col min="15869" max="15870" width="9.46666666666667" style="56" hidden="1" customWidth="1"/>
    <col min="15871" max="15871" width="10.2333333333333" style="56" customWidth="1"/>
    <col min="15872" max="15872" width="6.11666666666667" style="56" customWidth="1"/>
    <col min="15873" max="15873" width="9.46666666666667" style="56" hidden="1" customWidth="1"/>
    <col min="15874" max="15874" width="9.23333333333333" style="56" customWidth="1"/>
    <col min="15875" max="15875" width="10.35" style="56" customWidth="1"/>
    <col min="15876" max="15876" width="12.2333333333333" style="56" customWidth="1"/>
    <col min="15877" max="15877" width="12.6416666666667" style="56" customWidth="1"/>
    <col min="15878" max="15878" width="10.7583333333333" style="56" customWidth="1"/>
    <col min="15879" max="15879" width="8.11666666666667" style="56" customWidth="1"/>
    <col min="15880" max="15880" width="10.6416666666667" style="56" customWidth="1"/>
    <col min="15881" max="15881" width="6.23333333333333" style="56" customWidth="1"/>
    <col min="15882" max="15882" width="14.6416666666667" style="56" customWidth="1"/>
    <col min="15883" max="15883" width="7" style="56" customWidth="1"/>
    <col min="15884" max="15884" width="9.46666666666667" style="56"/>
    <col min="15885" max="15885" width="10.6416666666667" style="56" customWidth="1"/>
    <col min="15886" max="16120" width="9.46666666666667" style="56"/>
    <col min="16121" max="16121" width="5.64166666666667" style="56" customWidth="1"/>
    <col min="16122" max="16122" width="15.4666666666667" style="56" customWidth="1"/>
    <col min="16123" max="16123" width="35.1166666666667" style="56" customWidth="1"/>
    <col min="16124" max="16124" width="18.35" style="56" customWidth="1"/>
    <col min="16125" max="16126" width="9.46666666666667" style="56" hidden="1" customWidth="1"/>
    <col min="16127" max="16127" width="10.2333333333333" style="56" customWidth="1"/>
    <col min="16128" max="16128" width="6.11666666666667" style="56" customWidth="1"/>
    <col min="16129" max="16129" width="9.46666666666667" style="56" hidden="1" customWidth="1"/>
    <col min="16130" max="16130" width="9.23333333333333" style="56" customWidth="1"/>
    <col min="16131" max="16131" width="10.35" style="56" customWidth="1"/>
    <col min="16132" max="16132" width="12.2333333333333" style="56" customWidth="1"/>
    <col min="16133" max="16133" width="12.6416666666667" style="56" customWidth="1"/>
    <col min="16134" max="16134" width="10.7583333333333" style="56" customWidth="1"/>
    <col min="16135" max="16135" width="8.11666666666667" style="56" customWidth="1"/>
    <col min="16136" max="16136" width="10.6416666666667" style="56" customWidth="1"/>
    <col min="16137" max="16137" width="6.23333333333333" style="56" customWidth="1"/>
    <col min="16138" max="16138" width="14.6416666666667" style="56" customWidth="1"/>
    <col min="16139" max="16139" width="7" style="56" customWidth="1"/>
    <col min="16140" max="16140" width="9.46666666666667" style="56"/>
    <col min="16141" max="16141" width="10.6416666666667" style="56" customWidth="1"/>
    <col min="16142" max="16384" width="9.46666666666667" style="56"/>
  </cols>
  <sheetData>
    <row r="1" ht="14.25" spans="1:17">
      <c r="A1" s="57" t="s">
        <v>0</v>
      </c>
      <c r="B1" s="58" t="s">
        <v>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="50" customFormat="1" ht="30" customHeight="1" spans="1:17">
      <c r="A2" s="60" t="s">
        <v>67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ht="14.1" customHeight="1" spans="1:17">
      <c r="A3" s="62" t="str">
        <f>CONCATENATE([1]封面!D9,[1]封面!F9,[1]封面!G9,[1]封面!H9,[1]封面!I9,[1]封面!J9,[1]封面!K9)</f>
        <v>评估基准日：2026年05月31日</v>
      </c>
      <c r="B3" s="62"/>
      <c r="C3" s="62"/>
      <c r="D3" s="62"/>
      <c r="E3" s="62"/>
      <c r="F3" s="62"/>
      <c r="G3" s="62"/>
      <c r="H3" s="62"/>
      <c r="I3" s="51"/>
      <c r="J3" s="51"/>
      <c r="K3" s="51"/>
      <c r="L3" s="51"/>
      <c r="M3" s="51"/>
      <c r="N3" s="51"/>
      <c r="O3" s="51"/>
      <c r="P3" s="51"/>
      <c r="Q3" s="51"/>
    </row>
    <row r="4" ht="14.1" customHeight="1" spans="1:17">
      <c r="A4" s="62"/>
      <c r="B4" s="62"/>
      <c r="C4" s="62"/>
      <c r="D4" s="62"/>
      <c r="E4" s="62"/>
      <c r="F4" s="62"/>
      <c r="G4" s="62"/>
      <c r="H4" s="62"/>
      <c r="I4" s="51"/>
      <c r="J4" s="51"/>
      <c r="K4" s="51"/>
      <c r="L4" s="51"/>
      <c r="M4" s="51"/>
      <c r="N4" s="51"/>
      <c r="O4" s="51"/>
      <c r="P4" s="51"/>
      <c r="Q4" s="63"/>
    </row>
    <row r="5" customHeight="1" spans="1:17">
      <c r="A5" s="64" t="str">
        <f>[1]封面!D7&amp;[1]封面!E7</f>
        <v>被评估单位（或者产权持有单位）：枣庄交通发展集团寨山矿业有限公司</v>
      </c>
      <c r="Q5" s="63" t="s">
        <v>3</v>
      </c>
    </row>
    <row r="6" s="51" customFormat="1" customHeight="1" spans="1:17">
      <c r="A6" s="33" t="s">
        <v>4</v>
      </c>
      <c r="B6" s="33" t="s">
        <v>68</v>
      </c>
      <c r="C6" s="65" t="s">
        <v>69</v>
      </c>
      <c r="D6" s="65" t="s">
        <v>70</v>
      </c>
      <c r="E6" s="66" t="s">
        <v>18</v>
      </c>
      <c r="F6" s="65" t="s">
        <v>71</v>
      </c>
      <c r="G6" s="65" t="s">
        <v>21</v>
      </c>
      <c r="H6" s="65" t="s">
        <v>72</v>
      </c>
      <c r="I6" s="65" t="s">
        <v>73</v>
      </c>
      <c r="J6" s="65" t="s">
        <v>74</v>
      </c>
      <c r="K6" s="65" t="s">
        <v>75</v>
      </c>
      <c r="L6" s="67" t="s">
        <v>25</v>
      </c>
      <c r="M6" s="68"/>
      <c r="N6" s="33" t="s">
        <v>26</v>
      </c>
      <c r="O6" s="69"/>
      <c r="P6" s="69"/>
      <c r="Q6" s="65" t="s">
        <v>28</v>
      </c>
    </row>
    <row r="7" s="51" customFormat="1" customHeight="1" spans="1:17">
      <c r="A7" s="69"/>
      <c r="B7" s="69"/>
      <c r="C7" s="69"/>
      <c r="D7" s="69"/>
      <c r="E7" s="70"/>
      <c r="F7" s="69"/>
      <c r="G7" s="69"/>
      <c r="H7" s="69"/>
      <c r="I7" s="69"/>
      <c r="J7" s="69"/>
      <c r="K7" s="69"/>
      <c r="L7" s="71" t="s">
        <v>31</v>
      </c>
      <c r="M7" s="33" t="s">
        <v>32</v>
      </c>
      <c r="N7" s="33" t="s">
        <v>31</v>
      </c>
      <c r="O7" s="33" t="s">
        <v>33</v>
      </c>
      <c r="P7" s="33" t="s">
        <v>32</v>
      </c>
      <c r="Q7" s="69"/>
    </row>
    <row r="8" customHeight="1" spans="1:17">
      <c r="A8" s="69">
        <v>3</v>
      </c>
      <c r="B8" s="72" t="s">
        <v>76</v>
      </c>
      <c r="C8" s="73" t="s">
        <v>77</v>
      </c>
      <c r="D8" s="74"/>
      <c r="E8" s="75"/>
      <c r="F8" s="75"/>
      <c r="G8" s="76" t="s">
        <v>78</v>
      </c>
      <c r="H8" s="76">
        <v>1</v>
      </c>
      <c r="I8" s="77"/>
      <c r="J8" s="77"/>
      <c r="K8" s="78" t="s">
        <v>36</v>
      </c>
      <c r="L8" s="79">
        <v>857030</v>
      </c>
      <c r="M8" s="80">
        <v>392805.2</v>
      </c>
      <c r="N8" s="81"/>
      <c r="O8" s="82"/>
      <c r="P8" s="81"/>
      <c r="Q8" s="83"/>
    </row>
    <row r="9" ht="23.7" customHeight="1" spans="1:17">
      <c r="A9" s="84" t="s">
        <v>79</v>
      </c>
      <c r="B9" s="72"/>
      <c r="C9" s="73" t="s">
        <v>80</v>
      </c>
      <c r="D9" s="85" t="s">
        <v>81</v>
      </c>
      <c r="E9" s="75"/>
      <c r="F9" s="75" t="s">
        <v>82</v>
      </c>
      <c r="G9" s="86" t="s">
        <v>83</v>
      </c>
      <c r="H9" s="86">
        <v>2</v>
      </c>
      <c r="I9" s="77"/>
      <c r="J9" s="87">
        <v>157000</v>
      </c>
      <c r="K9" s="78"/>
      <c r="L9" s="79"/>
      <c r="M9" s="80"/>
      <c r="N9" s="81">
        <f>H9*J9</f>
        <v>314000</v>
      </c>
      <c r="O9" s="82">
        <v>0.5</v>
      </c>
      <c r="P9" s="81">
        <f t="shared" ref="P9:P22" si="0">N9*O9</f>
        <v>157000</v>
      </c>
      <c r="Q9" s="83"/>
    </row>
    <row r="10" customHeight="1" spans="1:17">
      <c r="A10" s="84" t="s">
        <v>84</v>
      </c>
      <c r="B10" s="72"/>
      <c r="C10" s="73" t="s">
        <v>85</v>
      </c>
      <c r="D10" s="85"/>
      <c r="E10" s="75"/>
      <c r="F10" s="75"/>
      <c r="G10" s="86" t="s">
        <v>83</v>
      </c>
      <c r="H10" s="86">
        <v>2</v>
      </c>
      <c r="I10" s="77"/>
      <c r="J10" s="87">
        <v>51000</v>
      </c>
      <c r="K10" s="78"/>
      <c r="L10" s="79"/>
      <c r="M10" s="80"/>
      <c r="N10" s="81">
        <f t="shared" ref="N10:N15" si="1">H10*J10</f>
        <v>102000</v>
      </c>
      <c r="O10" s="82">
        <v>0.5</v>
      </c>
      <c r="P10" s="81">
        <f t="shared" si="0"/>
        <v>51000</v>
      </c>
      <c r="Q10" s="83"/>
    </row>
    <row r="11" customHeight="1" spans="1:17">
      <c r="A11" s="84" t="s">
        <v>86</v>
      </c>
      <c r="B11" s="72"/>
      <c r="C11" s="73" t="s">
        <v>87</v>
      </c>
      <c r="D11" s="85"/>
      <c r="E11" s="75"/>
      <c r="F11" s="75"/>
      <c r="G11" s="86" t="s">
        <v>83</v>
      </c>
      <c r="H11" s="86">
        <v>1</v>
      </c>
      <c r="I11" s="77"/>
      <c r="J11" s="87">
        <v>51000</v>
      </c>
      <c r="K11" s="78"/>
      <c r="L11" s="79"/>
      <c r="M11" s="80"/>
      <c r="N11" s="81">
        <f t="shared" si="1"/>
        <v>51000</v>
      </c>
      <c r="O11" s="82">
        <v>0.5</v>
      </c>
      <c r="P11" s="81">
        <f t="shared" si="0"/>
        <v>25500</v>
      </c>
      <c r="Q11" s="83"/>
    </row>
    <row r="12" customHeight="1" spans="1:17">
      <c r="A12" s="84" t="s">
        <v>88</v>
      </c>
      <c r="B12" s="72"/>
      <c r="C12" s="73" t="s">
        <v>89</v>
      </c>
      <c r="D12" s="85"/>
      <c r="E12" s="75"/>
      <c r="F12" s="75"/>
      <c r="G12" s="86" t="s">
        <v>83</v>
      </c>
      <c r="H12" s="86">
        <v>4</v>
      </c>
      <c r="I12" s="77"/>
      <c r="J12" s="87">
        <v>26000</v>
      </c>
      <c r="K12" s="78"/>
      <c r="L12" s="79"/>
      <c r="M12" s="80"/>
      <c r="N12" s="81">
        <f t="shared" si="1"/>
        <v>104000</v>
      </c>
      <c r="O12" s="82">
        <v>0.5</v>
      </c>
      <c r="P12" s="81">
        <f t="shared" si="0"/>
        <v>52000</v>
      </c>
      <c r="Q12" s="83"/>
    </row>
    <row r="13" customHeight="1" spans="1:17">
      <c r="A13" s="84" t="s">
        <v>90</v>
      </c>
      <c r="B13" s="72"/>
      <c r="C13" s="73" t="s">
        <v>91</v>
      </c>
      <c r="D13" s="85"/>
      <c r="E13" s="75"/>
      <c r="F13" s="75"/>
      <c r="G13" s="86" t="s">
        <v>83</v>
      </c>
      <c r="H13" s="86">
        <v>6</v>
      </c>
      <c r="I13" s="77"/>
      <c r="J13" s="87">
        <v>21000</v>
      </c>
      <c r="K13" s="78"/>
      <c r="L13" s="79"/>
      <c r="M13" s="80"/>
      <c r="N13" s="81">
        <f t="shared" si="1"/>
        <v>126000</v>
      </c>
      <c r="O13" s="82">
        <v>0.5</v>
      </c>
      <c r="P13" s="81">
        <f t="shared" si="0"/>
        <v>63000</v>
      </c>
      <c r="Q13" s="83"/>
    </row>
    <row r="14" customHeight="1" spans="1:17">
      <c r="A14" s="84" t="s">
        <v>92</v>
      </c>
      <c r="B14" s="72"/>
      <c r="C14" s="73" t="s">
        <v>93</v>
      </c>
      <c r="D14" s="85"/>
      <c r="E14" s="75"/>
      <c r="F14" s="75"/>
      <c r="G14" s="86" t="s">
        <v>83</v>
      </c>
      <c r="H14" s="86">
        <v>1</v>
      </c>
      <c r="I14" s="77"/>
      <c r="J14" s="87">
        <v>31000</v>
      </c>
      <c r="K14" s="78"/>
      <c r="L14" s="79"/>
      <c r="M14" s="80"/>
      <c r="N14" s="81">
        <f t="shared" si="1"/>
        <v>31000</v>
      </c>
      <c r="O14" s="82">
        <v>0.5</v>
      </c>
      <c r="P14" s="81">
        <f t="shared" si="0"/>
        <v>15500</v>
      </c>
      <c r="Q14" s="83"/>
    </row>
    <row r="15" customHeight="1" spans="1:17">
      <c r="A15" s="84" t="s">
        <v>94</v>
      </c>
      <c r="B15" s="72"/>
      <c r="C15" s="73" t="s">
        <v>95</v>
      </c>
      <c r="D15" s="85"/>
      <c r="E15" s="75"/>
      <c r="F15" s="75"/>
      <c r="G15" s="86" t="s">
        <v>83</v>
      </c>
      <c r="H15" s="86">
        <v>1</v>
      </c>
      <c r="I15" s="77"/>
      <c r="J15" s="87">
        <v>3600</v>
      </c>
      <c r="K15" s="78"/>
      <c r="L15" s="79"/>
      <c r="M15" s="80"/>
      <c r="N15" s="81">
        <f t="shared" si="1"/>
        <v>3600</v>
      </c>
      <c r="O15" s="82">
        <v>0.5</v>
      </c>
      <c r="P15" s="81">
        <f t="shared" si="0"/>
        <v>1800</v>
      </c>
      <c r="Q15" s="83"/>
    </row>
    <row r="16" customHeight="1" spans="1:17">
      <c r="A16" s="69">
        <v>4</v>
      </c>
      <c r="B16" s="72" t="s">
        <v>96</v>
      </c>
      <c r="C16" s="88" t="s">
        <v>97</v>
      </c>
      <c r="D16" s="85"/>
      <c r="E16" s="75"/>
      <c r="F16" s="75"/>
      <c r="G16" s="86" t="s">
        <v>78</v>
      </c>
      <c r="H16" s="86">
        <v>1</v>
      </c>
      <c r="I16" s="77"/>
      <c r="J16" s="87"/>
      <c r="K16" s="78" t="s">
        <v>36</v>
      </c>
      <c r="L16" s="79">
        <v>622829.99</v>
      </c>
      <c r="M16" s="80">
        <v>285463.74</v>
      </c>
      <c r="N16" s="81"/>
      <c r="O16" s="82"/>
      <c r="P16" s="81">
        <f t="shared" si="0"/>
        <v>0</v>
      </c>
      <c r="Q16" s="37"/>
    </row>
    <row r="17" customHeight="1" spans="1:17">
      <c r="A17" s="84" t="s">
        <v>98</v>
      </c>
      <c r="B17" s="72"/>
      <c r="C17" s="88" t="s">
        <v>99</v>
      </c>
      <c r="D17" s="85"/>
      <c r="E17" s="75"/>
      <c r="F17" s="75"/>
      <c r="G17" s="86" t="s">
        <v>83</v>
      </c>
      <c r="H17" s="86">
        <v>1</v>
      </c>
      <c r="I17" s="77"/>
      <c r="J17" s="87">
        <v>76000</v>
      </c>
      <c r="K17" s="78" t="s">
        <v>36</v>
      </c>
      <c r="L17" s="79"/>
      <c r="M17" s="80"/>
      <c r="N17" s="81">
        <f t="shared" ref="N17:N21" si="2">J17*H17</f>
        <v>76000</v>
      </c>
      <c r="O17" s="82">
        <v>0.5</v>
      </c>
      <c r="P17" s="81">
        <f t="shared" si="0"/>
        <v>38000</v>
      </c>
      <c r="Q17" s="37"/>
    </row>
    <row r="18" customHeight="1" spans="1:17">
      <c r="A18" s="84" t="s">
        <v>100</v>
      </c>
      <c r="B18" s="72"/>
      <c r="C18" s="88" t="s">
        <v>101</v>
      </c>
      <c r="D18" s="85"/>
      <c r="E18" s="75"/>
      <c r="F18" s="75"/>
      <c r="G18" s="86" t="s">
        <v>83</v>
      </c>
      <c r="H18" s="86">
        <v>1</v>
      </c>
      <c r="I18" s="77"/>
      <c r="J18" s="87">
        <v>54000</v>
      </c>
      <c r="K18" s="78" t="s">
        <v>36</v>
      </c>
      <c r="L18" s="79"/>
      <c r="M18" s="80"/>
      <c r="N18" s="81">
        <f t="shared" si="2"/>
        <v>54000</v>
      </c>
      <c r="O18" s="82">
        <v>0.5</v>
      </c>
      <c r="P18" s="81">
        <f t="shared" si="0"/>
        <v>27000</v>
      </c>
      <c r="Q18" s="37"/>
    </row>
    <row r="19" customHeight="1" spans="1:17">
      <c r="A19" s="84" t="s">
        <v>102</v>
      </c>
      <c r="B19" s="72"/>
      <c r="C19" s="88" t="s">
        <v>103</v>
      </c>
      <c r="D19" s="85"/>
      <c r="E19" s="75"/>
      <c r="F19" s="75"/>
      <c r="G19" s="86" t="s">
        <v>83</v>
      </c>
      <c r="H19" s="86">
        <v>1</v>
      </c>
      <c r="I19" s="77"/>
      <c r="J19" s="87">
        <v>28000</v>
      </c>
      <c r="K19" s="78" t="s">
        <v>36</v>
      </c>
      <c r="L19" s="79"/>
      <c r="M19" s="80"/>
      <c r="N19" s="81">
        <f t="shared" si="2"/>
        <v>28000</v>
      </c>
      <c r="O19" s="82">
        <v>0.5</v>
      </c>
      <c r="P19" s="81">
        <f t="shared" si="0"/>
        <v>14000</v>
      </c>
      <c r="Q19" s="37"/>
    </row>
    <row r="20" customHeight="1" spans="1:17">
      <c r="A20" s="84" t="s">
        <v>104</v>
      </c>
      <c r="B20" s="72"/>
      <c r="C20" s="88" t="s">
        <v>105</v>
      </c>
      <c r="D20" s="85"/>
      <c r="E20" s="75"/>
      <c r="F20" s="75"/>
      <c r="G20" s="86" t="s">
        <v>83</v>
      </c>
      <c r="H20" s="86">
        <v>6</v>
      </c>
      <c r="I20" s="77"/>
      <c r="J20" s="87">
        <v>68000</v>
      </c>
      <c r="K20" s="78" t="s">
        <v>36</v>
      </c>
      <c r="L20" s="79"/>
      <c r="M20" s="80"/>
      <c r="N20" s="81">
        <f t="shared" si="2"/>
        <v>408000</v>
      </c>
      <c r="O20" s="82">
        <v>0.5</v>
      </c>
      <c r="P20" s="81">
        <f t="shared" si="0"/>
        <v>204000</v>
      </c>
      <c r="Q20" s="37"/>
    </row>
    <row r="21" customHeight="1" spans="1:17">
      <c r="A21" s="69">
        <v>5</v>
      </c>
      <c r="B21" s="72" t="s">
        <v>106</v>
      </c>
      <c r="C21" s="89" t="s">
        <v>107</v>
      </c>
      <c r="D21" s="88"/>
      <c r="E21" s="75"/>
      <c r="F21" s="75"/>
      <c r="G21" s="86" t="s">
        <v>78</v>
      </c>
      <c r="H21" s="86">
        <v>1</v>
      </c>
      <c r="I21" s="33"/>
      <c r="J21" s="87">
        <v>713794</v>
      </c>
      <c r="K21" s="78" t="s">
        <v>62</v>
      </c>
      <c r="L21" s="79">
        <v>793104.05</v>
      </c>
      <c r="M21" s="80">
        <v>429598.05</v>
      </c>
      <c r="N21" s="81">
        <f t="shared" si="2"/>
        <v>713794</v>
      </c>
      <c r="O21" s="82">
        <v>0.13</v>
      </c>
      <c r="P21" s="81">
        <f t="shared" si="0"/>
        <v>92793.22</v>
      </c>
      <c r="Q21" s="88"/>
    </row>
    <row r="22" customHeight="1" spans="1:17">
      <c r="A22" s="69">
        <v>6</v>
      </c>
      <c r="B22" s="72" t="s">
        <v>108</v>
      </c>
      <c r="C22" s="89" t="s">
        <v>109</v>
      </c>
      <c r="D22" s="88"/>
      <c r="E22" s="75"/>
      <c r="F22" s="75"/>
      <c r="G22" s="86" t="s">
        <v>78</v>
      </c>
      <c r="H22" s="86">
        <v>1</v>
      </c>
      <c r="I22" s="33"/>
      <c r="J22" s="90">
        <f>150*(1790.418-300)</f>
        <v>223562.7</v>
      </c>
      <c r="K22" s="78" t="s">
        <v>110</v>
      </c>
      <c r="L22" s="79">
        <v>275229.36</v>
      </c>
      <c r="M22" s="80">
        <v>155963.2</v>
      </c>
      <c r="N22" s="91">
        <f>J22</f>
        <v>223562.7</v>
      </c>
      <c r="O22" s="92">
        <v>0.02</v>
      </c>
      <c r="P22" s="91">
        <f t="shared" si="0"/>
        <v>4471.254</v>
      </c>
      <c r="Q22" s="88"/>
    </row>
    <row r="23" customHeight="1" spans="1:17">
      <c r="A23" s="69">
        <v>7</v>
      </c>
      <c r="B23" s="72" t="s">
        <v>111</v>
      </c>
      <c r="C23" s="89" t="s">
        <v>109</v>
      </c>
      <c r="D23" s="88"/>
      <c r="E23" s="75"/>
      <c r="F23" s="75"/>
      <c r="G23" s="86" t="s">
        <v>78</v>
      </c>
      <c r="H23" s="86">
        <v>1</v>
      </c>
      <c r="I23" s="33"/>
      <c r="J23" s="93"/>
      <c r="K23" s="78" t="s">
        <v>112</v>
      </c>
      <c r="L23" s="79">
        <v>183486.24</v>
      </c>
      <c r="M23" s="80">
        <v>105504.69</v>
      </c>
      <c r="N23" s="94"/>
      <c r="O23" s="95"/>
      <c r="P23" s="94"/>
      <c r="Q23" s="88"/>
    </row>
    <row r="24" customHeight="1" spans="1:17">
      <c r="A24" s="69">
        <v>8</v>
      </c>
      <c r="B24" s="72" t="s">
        <v>113</v>
      </c>
      <c r="C24" s="89" t="s">
        <v>109</v>
      </c>
      <c r="D24" s="88"/>
      <c r="E24" s="75"/>
      <c r="F24" s="75"/>
      <c r="G24" s="86" t="s">
        <v>78</v>
      </c>
      <c r="H24" s="86">
        <v>1</v>
      </c>
      <c r="I24" s="33"/>
      <c r="J24" s="96"/>
      <c r="K24" s="78" t="s">
        <v>114</v>
      </c>
      <c r="L24" s="79">
        <v>150516.58</v>
      </c>
      <c r="M24" s="80">
        <v>87801.58</v>
      </c>
      <c r="N24" s="97"/>
      <c r="O24" s="98"/>
      <c r="P24" s="97"/>
      <c r="Q24" s="88"/>
    </row>
    <row r="25" customHeight="1" spans="1:17">
      <c r="A25" s="69">
        <v>9</v>
      </c>
      <c r="B25" s="72" t="s">
        <v>115</v>
      </c>
      <c r="C25" s="89" t="s">
        <v>116</v>
      </c>
      <c r="D25" s="88" t="s">
        <v>117</v>
      </c>
      <c r="E25" s="75"/>
      <c r="F25" s="75"/>
      <c r="G25" s="86" t="s">
        <v>118</v>
      </c>
      <c r="H25" s="86">
        <v>1</v>
      </c>
      <c r="I25" s="33"/>
      <c r="J25" s="99"/>
      <c r="K25" s="78" t="s">
        <v>62</v>
      </c>
      <c r="L25" s="79">
        <v>44447043.34</v>
      </c>
      <c r="M25" s="80">
        <v>24133430.42</v>
      </c>
      <c r="N25" s="81"/>
      <c r="O25" s="82"/>
      <c r="P25" s="81">
        <f t="shared" ref="P25:P88" si="3">N25*O25</f>
        <v>0</v>
      </c>
      <c r="Q25" s="88"/>
    </row>
    <row r="26" customHeight="1" spans="1:17">
      <c r="A26" s="84" t="s">
        <v>119</v>
      </c>
      <c r="B26" s="72"/>
      <c r="C26" s="89" t="s">
        <v>120</v>
      </c>
      <c r="D26" s="88" t="s">
        <v>121</v>
      </c>
      <c r="E26" s="75"/>
      <c r="F26" s="88" t="s">
        <v>122</v>
      </c>
      <c r="G26" s="86" t="s">
        <v>83</v>
      </c>
      <c r="H26" s="86">
        <v>1</v>
      </c>
      <c r="I26" s="33"/>
      <c r="J26" s="87">
        <v>300000</v>
      </c>
      <c r="K26" s="100"/>
      <c r="L26" s="79"/>
      <c r="M26" s="80"/>
      <c r="N26" s="81">
        <f t="shared" ref="N26:N86" si="4">H26*J26</f>
        <v>300000</v>
      </c>
      <c r="O26" s="82">
        <v>0.3</v>
      </c>
      <c r="P26" s="81">
        <f t="shared" si="3"/>
        <v>90000</v>
      </c>
      <c r="Q26" s="88"/>
    </row>
    <row r="27" customHeight="1" spans="1:17">
      <c r="A27" s="84" t="s">
        <v>123</v>
      </c>
      <c r="B27" s="72"/>
      <c r="C27" s="89" t="s">
        <v>124</v>
      </c>
      <c r="D27" s="88" t="s">
        <v>125</v>
      </c>
      <c r="E27" s="75"/>
      <c r="F27" s="88" t="s">
        <v>122</v>
      </c>
      <c r="G27" s="86" t="s">
        <v>83</v>
      </c>
      <c r="H27" s="86">
        <v>1</v>
      </c>
      <c r="I27" s="33"/>
      <c r="J27" s="87">
        <v>1770000</v>
      </c>
      <c r="K27" s="100"/>
      <c r="L27" s="79"/>
      <c r="M27" s="80"/>
      <c r="N27" s="81">
        <f t="shared" si="4"/>
        <v>1770000</v>
      </c>
      <c r="O27" s="82">
        <v>0.23</v>
      </c>
      <c r="P27" s="81">
        <f t="shared" si="3"/>
        <v>407100</v>
      </c>
      <c r="Q27" s="88"/>
    </row>
    <row r="28" customHeight="1" spans="1:17">
      <c r="A28" s="84" t="s">
        <v>126</v>
      </c>
      <c r="B28" s="72"/>
      <c r="C28" s="89" t="s">
        <v>127</v>
      </c>
      <c r="D28" s="88" t="s">
        <v>128</v>
      </c>
      <c r="E28" s="75"/>
      <c r="F28" s="88" t="s">
        <v>122</v>
      </c>
      <c r="G28" s="86" t="s">
        <v>83</v>
      </c>
      <c r="H28" s="86">
        <v>1</v>
      </c>
      <c r="I28" s="33"/>
      <c r="J28" s="87">
        <v>520000</v>
      </c>
      <c r="K28" s="100"/>
      <c r="L28" s="79"/>
      <c r="M28" s="80"/>
      <c r="N28" s="81">
        <f t="shared" si="4"/>
        <v>520000</v>
      </c>
      <c r="O28" s="82">
        <v>0.35</v>
      </c>
      <c r="P28" s="81">
        <f t="shared" si="3"/>
        <v>182000</v>
      </c>
      <c r="Q28" s="88"/>
    </row>
    <row r="29" customHeight="1" spans="1:17">
      <c r="A29" s="84" t="s">
        <v>129</v>
      </c>
      <c r="B29" s="72"/>
      <c r="C29" s="89" t="s">
        <v>130</v>
      </c>
      <c r="D29" s="88" t="s">
        <v>131</v>
      </c>
      <c r="E29" s="75"/>
      <c r="F29" s="88" t="s">
        <v>122</v>
      </c>
      <c r="G29" s="86" t="s">
        <v>83</v>
      </c>
      <c r="H29" s="86">
        <v>2</v>
      </c>
      <c r="I29" s="33"/>
      <c r="J29" s="87">
        <v>360000</v>
      </c>
      <c r="K29" s="100"/>
      <c r="L29" s="79"/>
      <c r="M29" s="80"/>
      <c r="N29" s="81">
        <f t="shared" si="4"/>
        <v>720000</v>
      </c>
      <c r="O29" s="82">
        <v>0.2</v>
      </c>
      <c r="P29" s="81">
        <f t="shared" si="3"/>
        <v>144000</v>
      </c>
      <c r="Q29" s="88"/>
    </row>
    <row r="30" ht="15" customHeight="1" spans="1:17">
      <c r="A30" s="84" t="s">
        <v>132</v>
      </c>
      <c r="B30" s="72"/>
      <c r="C30" s="89" t="s">
        <v>133</v>
      </c>
      <c r="D30" s="88" t="s">
        <v>131</v>
      </c>
      <c r="E30" s="75"/>
      <c r="F30" s="88" t="s">
        <v>122</v>
      </c>
      <c r="G30" s="86" t="s">
        <v>83</v>
      </c>
      <c r="H30" s="86">
        <v>2</v>
      </c>
      <c r="I30" s="33"/>
      <c r="J30" s="87">
        <v>360000</v>
      </c>
      <c r="K30" s="100"/>
      <c r="L30" s="79"/>
      <c r="M30" s="80"/>
      <c r="N30" s="81">
        <f t="shared" si="4"/>
        <v>720000</v>
      </c>
      <c r="O30" s="82">
        <v>0.2</v>
      </c>
      <c r="P30" s="81">
        <f t="shared" si="3"/>
        <v>144000</v>
      </c>
      <c r="Q30" s="88"/>
    </row>
    <row r="31" customHeight="1" spans="1:17">
      <c r="A31" s="84" t="s">
        <v>134</v>
      </c>
      <c r="B31" s="72"/>
      <c r="C31" s="89" t="s">
        <v>135</v>
      </c>
      <c r="D31" s="88" t="s">
        <v>136</v>
      </c>
      <c r="E31" s="75"/>
      <c r="F31" s="88" t="s">
        <v>122</v>
      </c>
      <c r="G31" s="86" t="s">
        <v>83</v>
      </c>
      <c r="H31" s="86">
        <v>1</v>
      </c>
      <c r="I31" s="33"/>
      <c r="J31" s="87">
        <v>185000</v>
      </c>
      <c r="K31" s="100"/>
      <c r="L31" s="79"/>
      <c r="M31" s="80"/>
      <c r="N31" s="81">
        <f t="shared" si="4"/>
        <v>185000</v>
      </c>
      <c r="O31" s="82">
        <v>0.3</v>
      </c>
      <c r="P31" s="81">
        <f t="shared" si="3"/>
        <v>55500</v>
      </c>
      <c r="Q31" s="88"/>
    </row>
    <row r="32" customHeight="1" spans="1:17">
      <c r="A32" s="84" t="s">
        <v>137</v>
      </c>
      <c r="B32" s="72"/>
      <c r="C32" s="89" t="s">
        <v>138</v>
      </c>
      <c r="D32" s="88" t="s">
        <v>139</v>
      </c>
      <c r="E32" s="75"/>
      <c r="F32" s="88" t="s">
        <v>122</v>
      </c>
      <c r="G32" s="86" t="s">
        <v>83</v>
      </c>
      <c r="H32" s="86">
        <v>1</v>
      </c>
      <c r="I32" s="33"/>
      <c r="J32" s="87">
        <v>1000000</v>
      </c>
      <c r="K32" s="100"/>
      <c r="L32" s="79"/>
      <c r="M32" s="80"/>
      <c r="N32" s="81">
        <f t="shared" si="4"/>
        <v>1000000</v>
      </c>
      <c r="O32" s="82">
        <v>0.22</v>
      </c>
      <c r="P32" s="81">
        <f t="shared" si="3"/>
        <v>220000</v>
      </c>
      <c r="Q32" s="88"/>
    </row>
    <row r="33" customHeight="1" spans="1:17">
      <c r="A33" s="84" t="s">
        <v>140</v>
      </c>
      <c r="B33" s="72"/>
      <c r="C33" s="89" t="s">
        <v>141</v>
      </c>
      <c r="D33" s="88" t="s">
        <v>131</v>
      </c>
      <c r="E33" s="75"/>
      <c r="F33" s="88" t="s">
        <v>122</v>
      </c>
      <c r="G33" s="86" t="s">
        <v>83</v>
      </c>
      <c r="H33" s="86">
        <v>1</v>
      </c>
      <c r="I33" s="33"/>
      <c r="J33" s="87">
        <v>360000</v>
      </c>
      <c r="K33" s="100"/>
      <c r="L33" s="79"/>
      <c r="M33" s="80"/>
      <c r="N33" s="81">
        <f t="shared" si="4"/>
        <v>360000</v>
      </c>
      <c r="O33" s="82">
        <v>0.2</v>
      </c>
      <c r="P33" s="81">
        <f t="shared" si="3"/>
        <v>72000</v>
      </c>
      <c r="Q33" s="88"/>
    </row>
    <row r="34" customHeight="1" spans="1:17">
      <c r="A34" s="84" t="s">
        <v>142</v>
      </c>
      <c r="B34" s="72"/>
      <c r="C34" s="89" t="s">
        <v>143</v>
      </c>
      <c r="D34" s="88" t="s">
        <v>144</v>
      </c>
      <c r="E34" s="75"/>
      <c r="F34" s="88" t="s">
        <v>145</v>
      </c>
      <c r="G34" s="86" t="s">
        <v>83</v>
      </c>
      <c r="H34" s="86">
        <v>2</v>
      </c>
      <c r="I34" s="33"/>
      <c r="J34" s="87">
        <v>500000</v>
      </c>
      <c r="K34" s="100"/>
      <c r="L34" s="79"/>
      <c r="M34" s="80"/>
      <c r="N34" s="81">
        <f t="shared" si="4"/>
        <v>1000000</v>
      </c>
      <c r="O34" s="82">
        <v>0.35</v>
      </c>
      <c r="P34" s="81">
        <f t="shared" si="3"/>
        <v>350000</v>
      </c>
      <c r="Q34" s="88"/>
    </row>
    <row r="35" customHeight="1" spans="1:17">
      <c r="A35" s="84" t="s">
        <v>146</v>
      </c>
      <c r="B35" s="72"/>
      <c r="C35" s="89" t="s">
        <v>147</v>
      </c>
      <c r="D35" s="88" t="s">
        <v>148</v>
      </c>
      <c r="E35" s="75"/>
      <c r="F35" s="75"/>
      <c r="G35" s="86" t="s">
        <v>149</v>
      </c>
      <c r="H35" s="86">
        <v>1</v>
      </c>
      <c r="I35" s="33"/>
      <c r="J35" s="87">
        <v>380000</v>
      </c>
      <c r="K35" s="100"/>
      <c r="L35" s="79"/>
      <c r="M35" s="80"/>
      <c r="N35" s="81">
        <f t="shared" si="4"/>
        <v>380000</v>
      </c>
      <c r="O35" s="82">
        <v>0.35</v>
      </c>
      <c r="P35" s="81">
        <f t="shared" si="3"/>
        <v>133000</v>
      </c>
      <c r="Q35" s="88"/>
    </row>
    <row r="36" customHeight="1" spans="1:17">
      <c r="A36" s="84" t="s">
        <v>150</v>
      </c>
      <c r="B36" s="72"/>
      <c r="C36" s="89" t="s">
        <v>147</v>
      </c>
      <c r="D36" s="88"/>
      <c r="E36" s="75"/>
      <c r="F36" s="75"/>
      <c r="G36" s="86" t="s">
        <v>149</v>
      </c>
      <c r="H36" s="86">
        <v>1</v>
      </c>
      <c r="I36" s="33"/>
      <c r="J36" s="87">
        <v>270000</v>
      </c>
      <c r="K36" s="100"/>
      <c r="L36" s="79"/>
      <c r="M36" s="80"/>
      <c r="N36" s="81">
        <f t="shared" si="4"/>
        <v>270000</v>
      </c>
      <c r="O36" s="82">
        <v>0.35</v>
      </c>
      <c r="P36" s="81">
        <f t="shared" si="3"/>
        <v>94500</v>
      </c>
      <c r="Q36" s="88"/>
    </row>
    <row r="37" ht="17.45" customHeight="1" spans="1:17">
      <c r="A37" s="84" t="s">
        <v>151</v>
      </c>
      <c r="B37" s="72"/>
      <c r="C37" s="89" t="s">
        <v>152</v>
      </c>
      <c r="D37" s="88" t="s">
        <v>153</v>
      </c>
      <c r="E37" s="75"/>
      <c r="F37" s="75"/>
      <c r="G37" s="86" t="s">
        <v>154</v>
      </c>
      <c r="H37" s="86">
        <v>56</v>
      </c>
      <c r="I37" s="33"/>
      <c r="J37" s="87">
        <v>2375</v>
      </c>
      <c r="K37" s="100"/>
      <c r="L37" s="79"/>
      <c r="M37" s="80"/>
      <c r="N37" s="81">
        <f t="shared" si="4"/>
        <v>133000</v>
      </c>
      <c r="O37" s="82">
        <v>0.4</v>
      </c>
      <c r="P37" s="81">
        <f t="shared" si="3"/>
        <v>53200</v>
      </c>
      <c r="Q37" s="88"/>
    </row>
    <row r="38" customHeight="1" spans="1:17">
      <c r="A38" s="84" t="s">
        <v>155</v>
      </c>
      <c r="B38" s="72"/>
      <c r="C38" s="89" t="s">
        <v>156</v>
      </c>
      <c r="D38" s="88" t="s">
        <v>153</v>
      </c>
      <c r="E38" s="75"/>
      <c r="F38" s="75"/>
      <c r="G38" s="86" t="s">
        <v>154</v>
      </c>
      <c r="H38" s="86">
        <v>64</v>
      </c>
      <c r="I38" s="33"/>
      <c r="J38" s="87">
        <v>2375</v>
      </c>
      <c r="K38" s="100"/>
      <c r="L38" s="79"/>
      <c r="M38" s="80"/>
      <c r="N38" s="81">
        <f t="shared" si="4"/>
        <v>152000</v>
      </c>
      <c r="O38" s="82">
        <v>0.4</v>
      </c>
      <c r="P38" s="81">
        <f t="shared" si="3"/>
        <v>60800</v>
      </c>
      <c r="Q38" s="88"/>
    </row>
    <row r="39" customHeight="1" spans="1:17">
      <c r="A39" s="84" t="s">
        <v>157</v>
      </c>
      <c r="B39" s="72"/>
      <c r="C39" s="89" t="s">
        <v>158</v>
      </c>
      <c r="D39" s="88" t="s">
        <v>159</v>
      </c>
      <c r="E39" s="75"/>
      <c r="F39" s="75"/>
      <c r="G39" s="86" t="s">
        <v>154</v>
      </c>
      <c r="H39" s="86">
        <v>20</v>
      </c>
      <c r="I39" s="33"/>
      <c r="J39" s="87">
        <v>1875</v>
      </c>
      <c r="K39" s="100"/>
      <c r="L39" s="79"/>
      <c r="M39" s="80"/>
      <c r="N39" s="81">
        <f t="shared" si="4"/>
        <v>37500</v>
      </c>
      <c r="O39" s="82">
        <v>0.4</v>
      </c>
      <c r="P39" s="81">
        <f t="shared" si="3"/>
        <v>15000</v>
      </c>
      <c r="Q39" s="88"/>
    </row>
    <row r="40" customHeight="1" spans="1:17">
      <c r="A40" s="84" t="s">
        <v>160</v>
      </c>
      <c r="B40" s="72"/>
      <c r="C40" s="89" t="s">
        <v>161</v>
      </c>
      <c r="D40" s="88" t="s">
        <v>159</v>
      </c>
      <c r="E40" s="75"/>
      <c r="F40" s="75"/>
      <c r="G40" s="86" t="s">
        <v>154</v>
      </c>
      <c r="H40" s="86">
        <v>49</v>
      </c>
      <c r="I40" s="33"/>
      <c r="J40" s="87">
        <v>1875</v>
      </c>
      <c r="K40" s="100"/>
      <c r="L40" s="79"/>
      <c r="M40" s="80"/>
      <c r="N40" s="81">
        <f t="shared" si="4"/>
        <v>91875</v>
      </c>
      <c r="O40" s="82">
        <v>0.4</v>
      </c>
      <c r="P40" s="81">
        <f t="shared" si="3"/>
        <v>36750</v>
      </c>
      <c r="Q40" s="88"/>
    </row>
    <row r="41" customHeight="1" spans="1:17">
      <c r="A41" s="84" t="s">
        <v>162</v>
      </c>
      <c r="B41" s="72"/>
      <c r="C41" s="89" t="s">
        <v>163</v>
      </c>
      <c r="D41" s="88" t="s">
        <v>164</v>
      </c>
      <c r="E41" s="75"/>
      <c r="F41" s="75"/>
      <c r="G41" s="86" t="s">
        <v>154</v>
      </c>
      <c r="H41" s="86">
        <v>44</v>
      </c>
      <c r="I41" s="33"/>
      <c r="J41" s="87">
        <f>1375+300</f>
        <v>1675</v>
      </c>
      <c r="K41" s="100"/>
      <c r="L41" s="79"/>
      <c r="M41" s="80"/>
      <c r="N41" s="81">
        <f t="shared" si="4"/>
        <v>73700</v>
      </c>
      <c r="O41" s="82">
        <v>0.4</v>
      </c>
      <c r="P41" s="81">
        <f t="shared" si="3"/>
        <v>29480</v>
      </c>
      <c r="Q41" s="88" t="s">
        <v>165</v>
      </c>
    </row>
    <row r="42" customHeight="1" spans="1:17">
      <c r="A42" s="84" t="s">
        <v>166</v>
      </c>
      <c r="B42" s="72"/>
      <c r="C42" s="89" t="s">
        <v>167</v>
      </c>
      <c r="D42" s="88" t="s">
        <v>164</v>
      </c>
      <c r="E42" s="75"/>
      <c r="F42" s="75"/>
      <c r="G42" s="86" t="s">
        <v>154</v>
      </c>
      <c r="H42" s="86">
        <v>17</v>
      </c>
      <c r="I42" s="33"/>
      <c r="J42" s="87">
        <v>1375</v>
      </c>
      <c r="K42" s="100"/>
      <c r="L42" s="79"/>
      <c r="M42" s="80"/>
      <c r="N42" s="81">
        <f t="shared" si="4"/>
        <v>23375</v>
      </c>
      <c r="O42" s="82">
        <v>0.4</v>
      </c>
      <c r="P42" s="81">
        <f t="shared" si="3"/>
        <v>9350</v>
      </c>
      <c r="Q42" s="88"/>
    </row>
    <row r="43" customHeight="1" spans="1:17">
      <c r="A43" s="84" t="s">
        <v>168</v>
      </c>
      <c r="B43" s="72"/>
      <c r="C43" s="89" t="s">
        <v>169</v>
      </c>
      <c r="D43" s="88" t="s">
        <v>164</v>
      </c>
      <c r="E43" s="75"/>
      <c r="F43" s="75"/>
      <c r="G43" s="86" t="s">
        <v>154</v>
      </c>
      <c r="H43" s="86">
        <v>62</v>
      </c>
      <c r="I43" s="33"/>
      <c r="J43" s="87">
        <f>1375+300</f>
        <v>1675</v>
      </c>
      <c r="K43" s="100"/>
      <c r="L43" s="79"/>
      <c r="M43" s="80"/>
      <c r="N43" s="81">
        <f t="shared" si="4"/>
        <v>103850</v>
      </c>
      <c r="O43" s="82">
        <v>0.4</v>
      </c>
      <c r="P43" s="81">
        <f t="shared" si="3"/>
        <v>41540</v>
      </c>
      <c r="Q43" s="88" t="s">
        <v>165</v>
      </c>
    </row>
    <row r="44" customHeight="1" spans="1:17">
      <c r="A44" s="84" t="s">
        <v>170</v>
      </c>
      <c r="B44" s="72"/>
      <c r="C44" s="89" t="s">
        <v>171</v>
      </c>
      <c r="D44" s="88" t="s">
        <v>164</v>
      </c>
      <c r="E44" s="75"/>
      <c r="F44" s="75"/>
      <c r="G44" s="86" t="s">
        <v>154</v>
      </c>
      <c r="H44" s="86">
        <v>28</v>
      </c>
      <c r="I44" s="33"/>
      <c r="J44" s="87">
        <v>1375</v>
      </c>
      <c r="K44" s="100"/>
      <c r="L44" s="79"/>
      <c r="M44" s="80"/>
      <c r="N44" s="81">
        <f t="shared" si="4"/>
        <v>38500</v>
      </c>
      <c r="O44" s="82">
        <v>0.4</v>
      </c>
      <c r="P44" s="81">
        <f t="shared" si="3"/>
        <v>15400</v>
      </c>
      <c r="Q44" s="88"/>
    </row>
    <row r="45" customHeight="1" spans="1:17">
      <c r="A45" s="84" t="s">
        <v>172</v>
      </c>
      <c r="B45" s="72"/>
      <c r="C45" s="89" t="s">
        <v>173</v>
      </c>
      <c r="D45" s="88" t="s">
        <v>174</v>
      </c>
      <c r="E45" s="75"/>
      <c r="F45" s="75"/>
      <c r="G45" s="86" t="s">
        <v>154</v>
      </c>
      <c r="H45" s="86">
        <v>52</v>
      </c>
      <c r="I45" s="33"/>
      <c r="J45" s="87">
        <f>1000+300</f>
        <v>1300</v>
      </c>
      <c r="K45" s="100"/>
      <c r="L45" s="79"/>
      <c r="M45" s="80"/>
      <c r="N45" s="81">
        <f t="shared" si="4"/>
        <v>67600</v>
      </c>
      <c r="O45" s="82">
        <v>0.4</v>
      </c>
      <c r="P45" s="81">
        <f t="shared" si="3"/>
        <v>27040</v>
      </c>
      <c r="Q45" s="88" t="s">
        <v>165</v>
      </c>
    </row>
    <row r="46" customHeight="1" spans="1:17">
      <c r="A46" s="84" t="s">
        <v>175</v>
      </c>
      <c r="B46" s="72"/>
      <c r="C46" s="89" t="s">
        <v>176</v>
      </c>
      <c r="D46" s="88" t="s">
        <v>174</v>
      </c>
      <c r="E46" s="75"/>
      <c r="F46" s="75"/>
      <c r="G46" s="86" t="s">
        <v>154</v>
      </c>
      <c r="H46" s="86">
        <v>30</v>
      </c>
      <c r="I46" s="33"/>
      <c r="J46" s="87">
        <v>1000</v>
      </c>
      <c r="K46" s="100"/>
      <c r="L46" s="79"/>
      <c r="M46" s="80"/>
      <c r="N46" s="81">
        <f t="shared" si="4"/>
        <v>30000</v>
      </c>
      <c r="O46" s="82">
        <v>0.4</v>
      </c>
      <c r="P46" s="81">
        <f t="shared" si="3"/>
        <v>12000</v>
      </c>
      <c r="Q46" s="88"/>
    </row>
    <row r="47" customHeight="1" spans="1:17">
      <c r="A47" s="84" t="s">
        <v>177</v>
      </c>
      <c r="B47" s="72"/>
      <c r="C47" s="89" t="s">
        <v>178</v>
      </c>
      <c r="D47" s="88" t="s">
        <v>164</v>
      </c>
      <c r="E47" s="75"/>
      <c r="F47" s="75"/>
      <c r="G47" s="86" t="s">
        <v>154</v>
      </c>
      <c r="H47" s="86">
        <v>42</v>
      </c>
      <c r="I47" s="33"/>
      <c r="J47" s="87">
        <v>1375</v>
      </c>
      <c r="K47" s="100"/>
      <c r="L47" s="79"/>
      <c r="M47" s="80"/>
      <c r="N47" s="81">
        <f t="shared" si="4"/>
        <v>57750</v>
      </c>
      <c r="O47" s="82">
        <v>0.4</v>
      </c>
      <c r="P47" s="81">
        <f t="shared" si="3"/>
        <v>23100</v>
      </c>
      <c r="Q47" s="88"/>
    </row>
    <row r="48" customHeight="1" spans="1:17">
      <c r="A48" s="84" t="s">
        <v>179</v>
      </c>
      <c r="B48" s="72"/>
      <c r="C48" s="89" t="s">
        <v>180</v>
      </c>
      <c r="D48" s="88" t="s">
        <v>164</v>
      </c>
      <c r="E48" s="75"/>
      <c r="F48" s="75"/>
      <c r="G48" s="86" t="s">
        <v>154</v>
      </c>
      <c r="H48" s="86">
        <v>25</v>
      </c>
      <c r="I48" s="33"/>
      <c r="J48" s="87">
        <v>1375</v>
      </c>
      <c r="K48" s="100"/>
      <c r="L48" s="79"/>
      <c r="M48" s="80"/>
      <c r="N48" s="81">
        <f t="shared" si="4"/>
        <v>34375</v>
      </c>
      <c r="O48" s="82">
        <v>0.4</v>
      </c>
      <c r="P48" s="81">
        <f t="shared" si="3"/>
        <v>13750</v>
      </c>
      <c r="Q48" s="88"/>
    </row>
    <row r="49" customHeight="1" spans="1:17">
      <c r="A49" s="84" t="s">
        <v>181</v>
      </c>
      <c r="B49" s="72"/>
      <c r="C49" s="89" t="s">
        <v>182</v>
      </c>
      <c r="D49" s="88" t="s">
        <v>164</v>
      </c>
      <c r="E49" s="75"/>
      <c r="F49" s="75"/>
      <c r="G49" s="86" t="s">
        <v>154</v>
      </c>
      <c r="H49" s="86">
        <v>45</v>
      </c>
      <c r="I49" s="33"/>
      <c r="J49" s="87">
        <v>1375</v>
      </c>
      <c r="K49" s="100"/>
      <c r="L49" s="79"/>
      <c r="M49" s="80"/>
      <c r="N49" s="81">
        <f t="shared" si="4"/>
        <v>61875</v>
      </c>
      <c r="O49" s="82">
        <v>0.4</v>
      </c>
      <c r="P49" s="81">
        <f t="shared" si="3"/>
        <v>24750</v>
      </c>
      <c r="Q49" s="88"/>
    </row>
    <row r="50" customHeight="1" spans="1:17">
      <c r="A50" s="84" t="s">
        <v>183</v>
      </c>
      <c r="B50" s="72"/>
      <c r="C50" s="89" t="s">
        <v>184</v>
      </c>
      <c r="D50" s="88" t="s">
        <v>164</v>
      </c>
      <c r="E50" s="75"/>
      <c r="F50" s="75"/>
      <c r="G50" s="86" t="s">
        <v>154</v>
      </c>
      <c r="H50" s="86">
        <v>18</v>
      </c>
      <c r="I50" s="33"/>
      <c r="J50" s="87">
        <f>1375+300</f>
        <v>1675</v>
      </c>
      <c r="K50" s="100"/>
      <c r="L50" s="79"/>
      <c r="M50" s="80"/>
      <c r="N50" s="81">
        <f t="shared" si="4"/>
        <v>30150</v>
      </c>
      <c r="O50" s="82">
        <v>0.4</v>
      </c>
      <c r="P50" s="81">
        <f t="shared" si="3"/>
        <v>12060</v>
      </c>
      <c r="Q50" s="88" t="s">
        <v>165</v>
      </c>
    </row>
    <row r="51" customHeight="1" spans="1:17">
      <c r="A51" s="84" t="s">
        <v>185</v>
      </c>
      <c r="B51" s="72"/>
      <c r="C51" s="89" t="s">
        <v>186</v>
      </c>
      <c r="D51" s="88" t="s">
        <v>174</v>
      </c>
      <c r="E51" s="75"/>
      <c r="F51" s="75"/>
      <c r="G51" s="86" t="s">
        <v>154</v>
      </c>
      <c r="H51" s="86">
        <f>72*2</f>
        <v>144</v>
      </c>
      <c r="I51" s="33"/>
      <c r="J51" s="87">
        <f>1000+300</f>
        <v>1300</v>
      </c>
      <c r="K51" s="100"/>
      <c r="L51" s="79"/>
      <c r="M51" s="80"/>
      <c r="N51" s="81">
        <f t="shared" si="4"/>
        <v>187200</v>
      </c>
      <c r="O51" s="82">
        <v>0.4</v>
      </c>
      <c r="P51" s="81">
        <f t="shared" si="3"/>
        <v>74880</v>
      </c>
      <c r="Q51" s="88" t="s">
        <v>165</v>
      </c>
    </row>
    <row r="52" customHeight="1" spans="1:17">
      <c r="A52" s="84" t="s">
        <v>187</v>
      </c>
      <c r="B52" s="72"/>
      <c r="C52" s="89" t="s">
        <v>188</v>
      </c>
      <c r="D52" s="88" t="s">
        <v>174</v>
      </c>
      <c r="E52" s="75"/>
      <c r="F52" s="75"/>
      <c r="G52" s="86" t="s">
        <v>154</v>
      </c>
      <c r="H52" s="86">
        <f>79*2</f>
        <v>158</v>
      </c>
      <c r="I52" s="33"/>
      <c r="J52" s="87">
        <f>1000+300</f>
        <v>1300</v>
      </c>
      <c r="K52" s="100"/>
      <c r="L52" s="79"/>
      <c r="M52" s="80"/>
      <c r="N52" s="81">
        <f t="shared" si="4"/>
        <v>205400</v>
      </c>
      <c r="O52" s="82">
        <v>0.4</v>
      </c>
      <c r="P52" s="81">
        <f t="shared" si="3"/>
        <v>82160</v>
      </c>
      <c r="Q52" s="88" t="s">
        <v>165</v>
      </c>
    </row>
    <row r="53" customHeight="1" spans="1:17">
      <c r="A53" s="84" t="s">
        <v>189</v>
      </c>
      <c r="B53" s="72"/>
      <c r="C53" s="89" t="s">
        <v>190</v>
      </c>
      <c r="D53" s="88" t="s">
        <v>164</v>
      </c>
      <c r="E53" s="75"/>
      <c r="F53" s="75"/>
      <c r="G53" s="86" t="s">
        <v>154</v>
      </c>
      <c r="H53" s="86">
        <f>24+8</f>
        <v>32</v>
      </c>
      <c r="I53" s="33"/>
      <c r="J53" s="87">
        <v>1375</v>
      </c>
      <c r="K53" s="100"/>
      <c r="L53" s="79"/>
      <c r="M53" s="80"/>
      <c r="N53" s="81">
        <f t="shared" si="4"/>
        <v>44000</v>
      </c>
      <c r="O53" s="82">
        <v>0.4</v>
      </c>
      <c r="P53" s="81">
        <f t="shared" si="3"/>
        <v>17600</v>
      </c>
      <c r="Q53" s="88"/>
    </row>
    <row r="54" customHeight="1" spans="1:17">
      <c r="A54" s="84" t="s">
        <v>191</v>
      </c>
      <c r="B54" s="72"/>
      <c r="C54" s="89" t="s">
        <v>192</v>
      </c>
      <c r="D54" s="88" t="s">
        <v>174</v>
      </c>
      <c r="E54" s="75"/>
      <c r="F54" s="75"/>
      <c r="G54" s="86" t="s">
        <v>154</v>
      </c>
      <c r="H54" s="86">
        <f>22+10</f>
        <v>32</v>
      </c>
      <c r="I54" s="33"/>
      <c r="J54" s="87">
        <f>1000+300</f>
        <v>1300</v>
      </c>
      <c r="K54" s="100"/>
      <c r="L54" s="79"/>
      <c r="M54" s="80"/>
      <c r="N54" s="81">
        <f t="shared" si="4"/>
        <v>41600</v>
      </c>
      <c r="O54" s="82">
        <v>0.4</v>
      </c>
      <c r="P54" s="81">
        <f t="shared" si="3"/>
        <v>16640</v>
      </c>
      <c r="Q54" s="88" t="s">
        <v>165</v>
      </c>
    </row>
    <row r="55" customHeight="1" spans="1:17">
      <c r="A55" s="84" t="s">
        <v>193</v>
      </c>
      <c r="B55" s="72"/>
      <c r="C55" s="89" t="s">
        <v>194</v>
      </c>
      <c r="D55" s="88" t="s">
        <v>195</v>
      </c>
      <c r="E55" s="75"/>
      <c r="F55" s="75"/>
      <c r="G55" s="86" t="s">
        <v>154</v>
      </c>
      <c r="H55" s="86">
        <v>30</v>
      </c>
      <c r="I55" s="33"/>
      <c r="J55" s="87">
        <f>750+300</f>
        <v>1050</v>
      </c>
      <c r="K55" s="100"/>
      <c r="L55" s="79"/>
      <c r="M55" s="80"/>
      <c r="N55" s="81">
        <f t="shared" si="4"/>
        <v>31500</v>
      </c>
      <c r="O55" s="82">
        <v>0.4</v>
      </c>
      <c r="P55" s="81">
        <f t="shared" si="3"/>
        <v>12600</v>
      </c>
      <c r="Q55" s="88"/>
    </row>
    <row r="56" customHeight="1" spans="1:17">
      <c r="A56" s="84" t="s">
        <v>196</v>
      </c>
      <c r="B56" s="72"/>
      <c r="C56" s="89" t="s">
        <v>197</v>
      </c>
      <c r="D56" s="88" t="s">
        <v>198</v>
      </c>
      <c r="E56" s="75"/>
      <c r="F56" s="75"/>
      <c r="G56" s="86" t="s">
        <v>83</v>
      </c>
      <c r="H56" s="86">
        <v>1</v>
      </c>
      <c r="I56" s="33"/>
      <c r="J56" s="87">
        <v>380000</v>
      </c>
      <c r="K56" s="100"/>
      <c r="L56" s="79"/>
      <c r="M56" s="80"/>
      <c r="N56" s="81">
        <f t="shared" si="4"/>
        <v>380000</v>
      </c>
      <c r="O56" s="82">
        <v>0.25</v>
      </c>
      <c r="P56" s="81">
        <f t="shared" si="3"/>
        <v>95000</v>
      </c>
      <c r="Q56" s="88"/>
    </row>
    <row r="57" customHeight="1" spans="1:17">
      <c r="A57" s="84" t="s">
        <v>199</v>
      </c>
      <c r="B57" s="72"/>
      <c r="C57" s="89" t="s">
        <v>200</v>
      </c>
      <c r="D57" s="88" t="s">
        <v>201</v>
      </c>
      <c r="E57" s="75"/>
      <c r="F57" s="75"/>
      <c r="G57" s="86" t="s">
        <v>83</v>
      </c>
      <c r="H57" s="86">
        <v>1</v>
      </c>
      <c r="I57" s="33"/>
      <c r="J57" s="87">
        <v>600000</v>
      </c>
      <c r="K57" s="100"/>
      <c r="L57" s="79"/>
      <c r="M57" s="80"/>
      <c r="N57" s="81">
        <f t="shared" si="4"/>
        <v>600000</v>
      </c>
      <c r="O57" s="82">
        <v>0.25</v>
      </c>
      <c r="P57" s="81">
        <f t="shared" si="3"/>
        <v>150000</v>
      </c>
      <c r="Q57" s="88"/>
    </row>
    <row r="58" customHeight="1" spans="1:17">
      <c r="A58" s="84" t="s">
        <v>202</v>
      </c>
      <c r="B58" s="72"/>
      <c r="C58" s="89" t="s">
        <v>203</v>
      </c>
      <c r="D58" s="88" t="s">
        <v>204</v>
      </c>
      <c r="E58" s="75"/>
      <c r="F58" s="75"/>
      <c r="G58" s="86" t="s">
        <v>83</v>
      </c>
      <c r="H58" s="86">
        <v>1</v>
      </c>
      <c r="I58" s="33"/>
      <c r="J58" s="87">
        <v>249750</v>
      </c>
      <c r="K58" s="100"/>
      <c r="L58" s="79"/>
      <c r="M58" s="80"/>
      <c r="N58" s="81">
        <f t="shared" si="4"/>
        <v>249750</v>
      </c>
      <c r="O58" s="82">
        <v>0.25</v>
      </c>
      <c r="P58" s="81">
        <f t="shared" si="3"/>
        <v>62437.5</v>
      </c>
      <c r="Q58" s="88"/>
    </row>
    <row r="59" customHeight="1" spans="1:17">
      <c r="A59" s="84" t="s">
        <v>205</v>
      </c>
      <c r="B59" s="72"/>
      <c r="C59" s="89" t="s">
        <v>206</v>
      </c>
      <c r="D59" s="88" t="s">
        <v>207</v>
      </c>
      <c r="E59" s="75"/>
      <c r="F59" s="75"/>
      <c r="G59" s="86" t="s">
        <v>83</v>
      </c>
      <c r="H59" s="86">
        <v>1</v>
      </c>
      <c r="I59" s="33"/>
      <c r="J59" s="87">
        <v>240000</v>
      </c>
      <c r="K59" s="100"/>
      <c r="L59" s="79"/>
      <c r="M59" s="80"/>
      <c r="N59" s="81">
        <f t="shared" si="4"/>
        <v>240000</v>
      </c>
      <c r="O59" s="82">
        <v>0.25</v>
      </c>
      <c r="P59" s="81">
        <f t="shared" si="3"/>
        <v>60000</v>
      </c>
      <c r="Q59" s="88"/>
    </row>
    <row r="60" customHeight="1" spans="1:17">
      <c r="A60" s="84" t="s">
        <v>208</v>
      </c>
      <c r="B60" s="72"/>
      <c r="C60" s="89" t="s">
        <v>209</v>
      </c>
      <c r="D60" s="88" t="s">
        <v>210</v>
      </c>
      <c r="E60" s="75"/>
      <c r="F60" s="75"/>
      <c r="G60" s="86" t="s">
        <v>83</v>
      </c>
      <c r="H60" s="86">
        <v>1</v>
      </c>
      <c r="I60" s="33"/>
      <c r="J60" s="87">
        <v>180000</v>
      </c>
      <c r="K60" s="100"/>
      <c r="L60" s="79"/>
      <c r="M60" s="80"/>
      <c r="N60" s="81">
        <f t="shared" si="4"/>
        <v>180000</v>
      </c>
      <c r="O60" s="82">
        <v>0.25</v>
      </c>
      <c r="P60" s="81">
        <f t="shared" si="3"/>
        <v>45000</v>
      </c>
      <c r="Q60" s="88"/>
    </row>
    <row r="61" customHeight="1" spans="1:17">
      <c r="A61" s="84" t="s">
        <v>211</v>
      </c>
      <c r="B61" s="72"/>
      <c r="C61" s="89" t="s">
        <v>212</v>
      </c>
      <c r="D61" s="88" t="s">
        <v>213</v>
      </c>
      <c r="E61" s="75"/>
      <c r="F61" s="75"/>
      <c r="G61" s="86" t="s">
        <v>83</v>
      </c>
      <c r="H61" s="86">
        <v>4</v>
      </c>
      <c r="I61" s="33"/>
      <c r="J61" s="87">
        <v>70000</v>
      </c>
      <c r="K61" s="100"/>
      <c r="L61" s="79"/>
      <c r="M61" s="80"/>
      <c r="N61" s="81">
        <f t="shared" si="4"/>
        <v>280000</v>
      </c>
      <c r="O61" s="82">
        <v>0.25</v>
      </c>
      <c r="P61" s="81">
        <f t="shared" si="3"/>
        <v>70000</v>
      </c>
      <c r="Q61" s="88"/>
    </row>
    <row r="62" customHeight="1" spans="1:17">
      <c r="A62" s="84" t="s">
        <v>214</v>
      </c>
      <c r="B62" s="72"/>
      <c r="C62" s="89" t="s">
        <v>215</v>
      </c>
      <c r="D62" s="88" t="s">
        <v>216</v>
      </c>
      <c r="E62" s="75"/>
      <c r="F62" s="75"/>
      <c r="G62" s="86" t="s">
        <v>83</v>
      </c>
      <c r="H62" s="86">
        <v>2</v>
      </c>
      <c r="I62" s="33"/>
      <c r="J62" s="87">
        <v>300000</v>
      </c>
      <c r="K62" s="100"/>
      <c r="L62" s="79"/>
      <c r="M62" s="80"/>
      <c r="N62" s="81">
        <f t="shared" si="4"/>
        <v>600000</v>
      </c>
      <c r="O62" s="82">
        <v>0.35</v>
      </c>
      <c r="P62" s="81">
        <f t="shared" si="3"/>
        <v>210000</v>
      </c>
      <c r="Q62" s="88"/>
    </row>
    <row r="63" customHeight="1" spans="1:17">
      <c r="A63" s="84" t="s">
        <v>217</v>
      </c>
      <c r="B63" s="72"/>
      <c r="C63" s="89" t="s">
        <v>215</v>
      </c>
      <c r="D63" s="88" t="s">
        <v>218</v>
      </c>
      <c r="E63" s="75"/>
      <c r="F63" s="75"/>
      <c r="G63" s="86" t="s">
        <v>83</v>
      </c>
      <c r="H63" s="86">
        <v>1</v>
      </c>
      <c r="I63" s="33"/>
      <c r="J63" s="87">
        <v>43000</v>
      </c>
      <c r="K63" s="100"/>
      <c r="L63" s="79"/>
      <c r="M63" s="80"/>
      <c r="N63" s="81">
        <f t="shared" si="4"/>
        <v>43000</v>
      </c>
      <c r="O63" s="82">
        <v>0.35</v>
      </c>
      <c r="P63" s="81">
        <f t="shared" si="3"/>
        <v>15050</v>
      </c>
      <c r="Q63" s="88"/>
    </row>
    <row r="64" customHeight="1" spans="1:17">
      <c r="A64" s="84" t="s">
        <v>219</v>
      </c>
      <c r="B64" s="72"/>
      <c r="C64" s="89" t="s">
        <v>220</v>
      </c>
      <c r="D64" s="88"/>
      <c r="E64" s="75"/>
      <c r="F64" s="75"/>
      <c r="G64" s="86" t="s">
        <v>149</v>
      </c>
      <c r="H64" s="86">
        <v>1</v>
      </c>
      <c r="I64" s="33"/>
      <c r="J64" s="87">
        <v>150000</v>
      </c>
      <c r="K64" s="100"/>
      <c r="L64" s="79"/>
      <c r="M64" s="80"/>
      <c r="N64" s="81">
        <f t="shared" si="4"/>
        <v>150000</v>
      </c>
      <c r="O64" s="82">
        <v>0.02</v>
      </c>
      <c r="P64" s="81">
        <f t="shared" si="3"/>
        <v>3000</v>
      </c>
      <c r="Q64" s="88"/>
    </row>
    <row r="65" ht="26.7" customHeight="1" spans="1:20">
      <c r="A65" s="84" t="s">
        <v>221</v>
      </c>
      <c r="B65" s="72"/>
      <c r="C65" s="89" t="s">
        <v>222</v>
      </c>
      <c r="D65" s="88"/>
      <c r="E65" s="75"/>
      <c r="F65" s="75"/>
      <c r="G65" s="86" t="s">
        <v>223</v>
      </c>
      <c r="H65" s="86">
        <v>718.08</v>
      </c>
      <c r="I65" s="33"/>
      <c r="J65" s="87">
        <v>3600</v>
      </c>
      <c r="K65" s="100"/>
      <c r="L65" s="79"/>
      <c r="M65" s="80"/>
      <c r="N65" s="81">
        <f t="shared" si="4"/>
        <v>2585088</v>
      </c>
      <c r="O65" s="82">
        <v>0.65</v>
      </c>
      <c r="P65" s="81">
        <f t="shared" si="3"/>
        <v>1680307.2</v>
      </c>
      <c r="Q65" s="88"/>
    </row>
    <row r="66" customHeight="1" spans="1:20">
      <c r="A66" s="84" t="s">
        <v>224</v>
      </c>
      <c r="B66" s="72"/>
      <c r="C66" s="89" t="s">
        <v>225</v>
      </c>
      <c r="D66" s="88"/>
      <c r="E66" s="75"/>
      <c r="F66" s="75"/>
      <c r="G66" s="86" t="s">
        <v>149</v>
      </c>
      <c r="H66" s="86">
        <v>1</v>
      </c>
      <c r="I66" s="33"/>
      <c r="J66" s="87">
        <v>1938000</v>
      </c>
      <c r="K66" s="100"/>
      <c r="L66" s="79"/>
      <c r="M66" s="80"/>
      <c r="N66" s="81">
        <f t="shared" si="4"/>
        <v>1938000</v>
      </c>
      <c r="O66" s="82">
        <v>0.3</v>
      </c>
      <c r="P66" s="81">
        <f t="shared" si="3"/>
        <v>581400</v>
      </c>
      <c r="Q66" s="88"/>
    </row>
    <row r="67" customHeight="1" spans="1:20">
      <c r="A67" s="84" t="s">
        <v>226</v>
      </c>
      <c r="B67" s="72"/>
      <c r="C67" s="89" t="s">
        <v>227</v>
      </c>
      <c r="D67" s="88"/>
      <c r="E67" s="75"/>
      <c r="F67" s="75"/>
      <c r="G67" s="86" t="s">
        <v>149</v>
      </c>
      <c r="H67" s="86">
        <v>1</v>
      </c>
      <c r="I67" s="33"/>
      <c r="J67" s="87">
        <v>640000</v>
      </c>
      <c r="K67" s="100"/>
      <c r="L67" s="79"/>
      <c r="M67" s="80"/>
      <c r="N67" s="81">
        <f t="shared" si="4"/>
        <v>640000</v>
      </c>
      <c r="O67" s="82">
        <v>0.15</v>
      </c>
      <c r="P67" s="81">
        <f t="shared" si="3"/>
        <v>96000</v>
      </c>
      <c r="Q67" s="88"/>
    </row>
    <row r="68" customHeight="1" spans="1:20">
      <c r="A68" s="84" t="s">
        <v>228</v>
      </c>
      <c r="B68" s="72"/>
      <c r="C68" s="89" t="s">
        <v>229</v>
      </c>
      <c r="D68" s="88"/>
      <c r="E68" s="75"/>
      <c r="F68" s="75"/>
      <c r="G68" s="86" t="s">
        <v>149</v>
      </c>
      <c r="H68" s="86">
        <v>1</v>
      </c>
      <c r="I68" s="33"/>
      <c r="J68" s="87">
        <f>1140000*0.85</f>
        <v>969000</v>
      </c>
      <c r="K68" s="100"/>
      <c r="L68" s="79"/>
      <c r="M68" s="80"/>
      <c r="N68" s="81">
        <f t="shared" si="4"/>
        <v>969000</v>
      </c>
      <c r="O68" s="82">
        <v>0.1</v>
      </c>
      <c r="P68" s="81">
        <f t="shared" si="3"/>
        <v>96900</v>
      </c>
      <c r="Q68" s="88"/>
    </row>
    <row r="69" ht="20.1" customHeight="1" spans="1:20">
      <c r="A69" s="84" t="s">
        <v>230</v>
      </c>
      <c r="B69" s="72"/>
      <c r="C69" s="89" t="s">
        <v>231</v>
      </c>
      <c r="D69" s="88"/>
      <c r="E69" s="75"/>
      <c r="F69" s="75"/>
      <c r="G69" s="86" t="s">
        <v>149</v>
      </c>
      <c r="H69" s="86">
        <v>1</v>
      </c>
      <c r="I69" s="33"/>
      <c r="J69" s="87">
        <v>160000</v>
      </c>
      <c r="K69" s="100"/>
      <c r="L69" s="79"/>
      <c r="M69" s="80"/>
      <c r="N69" s="81">
        <f t="shared" si="4"/>
        <v>160000</v>
      </c>
      <c r="O69" s="82">
        <v>0.1</v>
      </c>
      <c r="P69" s="81">
        <f t="shared" si="3"/>
        <v>16000</v>
      </c>
      <c r="Q69" s="88"/>
      <c r="R69" s="101"/>
      <c r="T69" s="56">
        <v>10000</v>
      </c>
    </row>
    <row r="70" customHeight="1" spans="1:20">
      <c r="A70" s="84" t="s">
        <v>232</v>
      </c>
      <c r="B70" s="72"/>
      <c r="C70" s="89" t="s">
        <v>233</v>
      </c>
      <c r="D70" s="88"/>
      <c r="E70" s="75"/>
      <c r="F70" s="75"/>
      <c r="G70" s="86" t="s">
        <v>149</v>
      </c>
      <c r="H70" s="86">
        <v>1</v>
      </c>
      <c r="I70" s="33"/>
      <c r="J70" s="87">
        <v>120000</v>
      </c>
      <c r="K70" s="100"/>
      <c r="L70" s="79"/>
      <c r="M70" s="80"/>
      <c r="N70" s="81">
        <f t="shared" si="4"/>
        <v>120000</v>
      </c>
      <c r="O70" s="82">
        <v>0.02</v>
      </c>
      <c r="P70" s="81">
        <f t="shared" si="3"/>
        <v>2400</v>
      </c>
      <c r="Q70" s="88"/>
    </row>
    <row r="71" customHeight="1" spans="1:20">
      <c r="A71" s="84" t="s">
        <v>234</v>
      </c>
      <c r="B71" s="72"/>
      <c r="C71" s="89" t="s">
        <v>235</v>
      </c>
      <c r="D71" s="88"/>
      <c r="E71" s="75"/>
      <c r="F71" s="75"/>
      <c r="G71" s="86" t="s">
        <v>149</v>
      </c>
      <c r="H71" s="86">
        <v>1</v>
      </c>
      <c r="I71" s="33"/>
      <c r="J71" s="87">
        <f>400000*0.8</f>
        <v>320000</v>
      </c>
      <c r="K71" s="100"/>
      <c r="L71" s="79"/>
      <c r="M71" s="80"/>
      <c r="N71" s="81">
        <f t="shared" si="4"/>
        <v>320000</v>
      </c>
      <c r="O71" s="82">
        <v>0.05</v>
      </c>
      <c r="P71" s="81">
        <f t="shared" si="3"/>
        <v>16000</v>
      </c>
      <c r="Q71" s="88"/>
      <c r="R71" s="102"/>
    </row>
    <row r="72" customHeight="1" spans="1:20">
      <c r="A72" s="84" t="s">
        <v>236</v>
      </c>
      <c r="B72" s="72"/>
      <c r="C72" s="89" t="s">
        <v>237</v>
      </c>
      <c r="D72" s="88"/>
      <c r="E72" s="75"/>
      <c r="F72" s="75"/>
      <c r="G72" s="86" t="s">
        <v>149</v>
      </c>
      <c r="H72" s="86">
        <v>1</v>
      </c>
      <c r="I72" s="33"/>
      <c r="J72" s="87">
        <v>120000</v>
      </c>
      <c r="K72" s="100"/>
      <c r="L72" s="79"/>
      <c r="M72" s="80"/>
      <c r="N72" s="81">
        <f t="shared" si="4"/>
        <v>120000</v>
      </c>
      <c r="O72" s="82">
        <v>0.05</v>
      </c>
      <c r="P72" s="81">
        <f t="shared" si="3"/>
        <v>6000</v>
      </c>
      <c r="Q72" s="88"/>
    </row>
    <row r="73" s="52" customFormat="1" customHeight="1" spans="1:20">
      <c r="A73" s="103" t="s">
        <v>238</v>
      </c>
      <c r="B73" s="104"/>
      <c r="C73" s="105" t="s">
        <v>239</v>
      </c>
      <c r="D73" s="106" t="s">
        <v>240</v>
      </c>
      <c r="E73" s="107"/>
      <c r="F73" s="107"/>
      <c r="G73" s="108" t="s">
        <v>83</v>
      </c>
      <c r="H73" s="108">
        <v>2</v>
      </c>
      <c r="I73" s="109"/>
      <c r="J73" s="110">
        <v>80000</v>
      </c>
      <c r="K73" s="111"/>
      <c r="L73" s="112"/>
      <c r="M73" s="113"/>
      <c r="N73" s="114">
        <f t="shared" si="4"/>
        <v>160000</v>
      </c>
      <c r="O73" s="115">
        <v>0.3</v>
      </c>
      <c r="P73" s="114">
        <f t="shared" si="3"/>
        <v>48000</v>
      </c>
      <c r="Q73" s="106"/>
    </row>
    <row r="74" customHeight="1" spans="1:20">
      <c r="A74" s="84" t="s">
        <v>241</v>
      </c>
      <c r="B74" s="72"/>
      <c r="C74" s="89" t="s">
        <v>242</v>
      </c>
      <c r="D74" s="88"/>
      <c r="E74" s="75"/>
      <c r="F74" s="75"/>
      <c r="G74" s="86" t="s">
        <v>83</v>
      </c>
      <c r="H74" s="86">
        <v>6</v>
      </c>
      <c r="I74" s="33"/>
      <c r="J74" s="87">
        <v>20000</v>
      </c>
      <c r="K74" s="100"/>
      <c r="L74" s="79"/>
      <c r="M74" s="80"/>
      <c r="N74" s="81">
        <f t="shared" si="4"/>
        <v>120000</v>
      </c>
      <c r="O74" s="82">
        <v>0.3</v>
      </c>
      <c r="P74" s="81">
        <f t="shared" si="3"/>
        <v>36000</v>
      </c>
      <c r="Q74" s="88"/>
    </row>
    <row r="75" ht="33.95" customHeight="1" spans="1:20">
      <c r="A75" s="84" t="s">
        <v>243</v>
      </c>
      <c r="B75" s="72"/>
      <c r="C75" s="116" t="s">
        <v>244</v>
      </c>
      <c r="D75" s="88"/>
      <c r="E75" s="75"/>
      <c r="F75" s="75"/>
      <c r="G75" s="86" t="s">
        <v>149</v>
      </c>
      <c r="H75" s="86">
        <v>4</v>
      </c>
      <c r="I75" s="33"/>
      <c r="J75" s="87">
        <v>120000</v>
      </c>
      <c r="K75" s="100"/>
      <c r="L75" s="79"/>
      <c r="M75" s="80"/>
      <c r="N75" s="81">
        <f t="shared" si="4"/>
        <v>480000</v>
      </c>
      <c r="O75" s="82">
        <v>0.2</v>
      </c>
      <c r="P75" s="81">
        <f t="shared" si="3"/>
        <v>96000</v>
      </c>
      <c r="Q75" s="88"/>
    </row>
    <row r="76" customHeight="1" spans="1:20">
      <c r="A76" s="84" t="s">
        <v>245</v>
      </c>
      <c r="B76" s="72"/>
      <c r="C76" s="89" t="s">
        <v>246</v>
      </c>
      <c r="D76" s="88"/>
      <c r="E76" s="75"/>
      <c r="F76" s="75"/>
      <c r="G76" s="86" t="s">
        <v>149</v>
      </c>
      <c r="H76" s="86">
        <v>2</v>
      </c>
      <c r="I76" s="33"/>
      <c r="J76" s="87">
        <f>(400000+1000000)/2</f>
        <v>700000</v>
      </c>
      <c r="K76" s="100"/>
      <c r="L76" s="79"/>
      <c r="M76" s="80"/>
      <c r="N76" s="81">
        <f t="shared" si="4"/>
        <v>1400000</v>
      </c>
      <c r="O76" s="82">
        <v>0.15</v>
      </c>
      <c r="P76" s="81">
        <f t="shared" si="3"/>
        <v>210000</v>
      </c>
      <c r="Q76" s="88"/>
      <c r="S76" s="101"/>
    </row>
    <row r="77" customHeight="1" spans="1:20">
      <c r="A77" s="84" t="s">
        <v>247</v>
      </c>
      <c r="B77" s="72"/>
      <c r="C77" s="89" t="s">
        <v>248</v>
      </c>
      <c r="D77" s="88"/>
      <c r="E77" s="75"/>
      <c r="F77" s="75"/>
      <c r="G77" s="86" t="s">
        <v>149</v>
      </c>
      <c r="H77" s="86">
        <v>2</v>
      </c>
      <c r="I77" s="33"/>
      <c r="J77" s="87">
        <v>48000</v>
      </c>
      <c r="K77" s="100"/>
      <c r="L77" s="79"/>
      <c r="M77" s="80"/>
      <c r="N77" s="81">
        <f t="shared" si="4"/>
        <v>96000</v>
      </c>
      <c r="O77" s="82">
        <v>0.08</v>
      </c>
      <c r="P77" s="81">
        <f t="shared" si="3"/>
        <v>7680</v>
      </c>
      <c r="Q77" s="88"/>
    </row>
    <row r="78" s="53" customFormat="1" customHeight="1" spans="1:20">
      <c r="A78" s="103" t="s">
        <v>249</v>
      </c>
      <c r="B78" s="117"/>
      <c r="C78" s="118" t="s">
        <v>250</v>
      </c>
      <c r="D78" s="119"/>
      <c r="E78" s="120"/>
      <c r="F78" s="120"/>
      <c r="G78" s="121" t="s">
        <v>37</v>
      </c>
      <c r="H78" s="121">
        <v>225</v>
      </c>
      <c r="I78" s="122"/>
      <c r="J78" s="123">
        <v>500</v>
      </c>
      <c r="K78" s="124"/>
      <c r="L78" s="125"/>
      <c r="M78" s="126"/>
      <c r="N78" s="127">
        <f t="shared" si="4"/>
        <v>112500</v>
      </c>
      <c r="O78" s="128">
        <v>0.2</v>
      </c>
      <c r="P78" s="114">
        <f t="shared" si="3"/>
        <v>22500</v>
      </c>
      <c r="Q78" s="119"/>
    </row>
    <row r="79" s="53" customFormat="1" customHeight="1" spans="1:20">
      <c r="A79" s="103" t="s">
        <v>251</v>
      </c>
      <c r="B79" s="117"/>
      <c r="C79" s="118" t="s">
        <v>252</v>
      </c>
      <c r="D79" s="119"/>
      <c r="E79" s="120"/>
      <c r="F79" s="120"/>
      <c r="G79" s="121" t="s">
        <v>37</v>
      </c>
      <c r="H79" s="121">
        <v>135</v>
      </c>
      <c r="I79" s="122"/>
      <c r="J79" s="123">
        <v>500</v>
      </c>
      <c r="K79" s="124"/>
      <c r="L79" s="125"/>
      <c r="M79" s="126"/>
      <c r="N79" s="127">
        <f t="shared" si="4"/>
        <v>67500</v>
      </c>
      <c r="O79" s="128">
        <v>0.2</v>
      </c>
      <c r="P79" s="114">
        <f t="shared" si="3"/>
        <v>13500</v>
      </c>
      <c r="Q79" s="119"/>
    </row>
    <row r="80" s="53" customFormat="1" customHeight="1" spans="1:20">
      <c r="A80" s="103" t="s">
        <v>253</v>
      </c>
      <c r="B80" s="117"/>
      <c r="C80" s="118" t="s">
        <v>254</v>
      </c>
      <c r="D80" s="119"/>
      <c r="E80" s="120"/>
      <c r="F80" s="120"/>
      <c r="G80" s="121" t="s">
        <v>37</v>
      </c>
      <c r="H80" s="121">
        <v>100</v>
      </c>
      <c r="I80" s="122"/>
      <c r="J80" s="123">
        <v>500</v>
      </c>
      <c r="K80" s="124"/>
      <c r="L80" s="125"/>
      <c r="M80" s="126"/>
      <c r="N80" s="127">
        <f t="shared" si="4"/>
        <v>50000</v>
      </c>
      <c r="O80" s="128">
        <v>0.2</v>
      </c>
      <c r="P80" s="114">
        <f t="shared" si="3"/>
        <v>10000</v>
      </c>
      <c r="Q80" s="119"/>
    </row>
    <row r="81" customHeight="1" spans="1:17">
      <c r="A81" s="69">
        <v>10</v>
      </c>
      <c r="B81" s="72" t="s">
        <v>255</v>
      </c>
      <c r="C81" s="89" t="s">
        <v>256</v>
      </c>
      <c r="D81" s="88"/>
      <c r="E81" s="75"/>
      <c r="F81" s="75"/>
      <c r="G81" s="33" t="s">
        <v>78</v>
      </c>
      <c r="H81" s="76">
        <v>1</v>
      </c>
      <c r="I81" s="33"/>
      <c r="J81" s="87">
        <v>45600</v>
      </c>
      <c r="K81" s="100" t="s">
        <v>257</v>
      </c>
      <c r="L81" s="79">
        <v>56633.66</v>
      </c>
      <c r="M81" s="80">
        <v>0</v>
      </c>
      <c r="N81" s="81">
        <f t="shared" si="4"/>
        <v>45600</v>
      </c>
      <c r="O81" s="82">
        <v>0.03</v>
      </c>
      <c r="P81" s="81">
        <f t="shared" si="3"/>
        <v>1368</v>
      </c>
      <c r="Q81" s="88"/>
    </row>
    <row r="82" customHeight="1" spans="1:17">
      <c r="A82" s="69">
        <v>11</v>
      </c>
      <c r="B82" s="72" t="s">
        <v>258</v>
      </c>
      <c r="C82" s="89" t="s">
        <v>259</v>
      </c>
      <c r="D82" s="88"/>
      <c r="E82" s="75"/>
      <c r="F82" s="75"/>
      <c r="G82" s="33" t="s">
        <v>260</v>
      </c>
      <c r="H82" s="76">
        <v>1</v>
      </c>
      <c r="I82" s="33"/>
      <c r="J82" s="87">
        <v>6885</v>
      </c>
      <c r="K82" s="100" t="s">
        <v>261</v>
      </c>
      <c r="L82" s="79">
        <v>7650</v>
      </c>
      <c r="M82" s="80">
        <v>0</v>
      </c>
      <c r="N82" s="81">
        <f t="shared" si="4"/>
        <v>6885</v>
      </c>
      <c r="O82" s="82">
        <v>0.3</v>
      </c>
      <c r="P82" s="81">
        <f t="shared" si="3"/>
        <v>2065.5</v>
      </c>
      <c r="Q82" s="88"/>
    </row>
    <row r="83" customHeight="1" spans="1:17">
      <c r="A83" s="69">
        <v>12</v>
      </c>
      <c r="B83" s="72" t="s">
        <v>262</v>
      </c>
      <c r="C83" s="89" t="s">
        <v>263</v>
      </c>
      <c r="D83" s="88" t="s">
        <v>264</v>
      </c>
      <c r="E83" s="75"/>
      <c r="F83" s="75"/>
      <c r="G83" s="33" t="s">
        <v>149</v>
      </c>
      <c r="H83" s="76">
        <v>1</v>
      </c>
      <c r="I83" s="33"/>
      <c r="J83" s="87">
        <v>756648</v>
      </c>
      <c r="K83" s="100" t="s">
        <v>40</v>
      </c>
      <c r="L83" s="79">
        <v>890174.23</v>
      </c>
      <c r="M83" s="80">
        <v>14836.07</v>
      </c>
      <c r="N83" s="81">
        <f t="shared" si="4"/>
        <v>756648</v>
      </c>
      <c r="O83" s="82">
        <v>0.25</v>
      </c>
      <c r="P83" s="81">
        <f t="shared" si="3"/>
        <v>189162</v>
      </c>
      <c r="Q83" s="88"/>
    </row>
    <row r="84" customHeight="1" spans="1:17">
      <c r="A84" s="69">
        <v>13</v>
      </c>
      <c r="B84" s="72" t="s">
        <v>265</v>
      </c>
      <c r="C84" s="89" t="s">
        <v>263</v>
      </c>
      <c r="D84" s="88" t="s">
        <v>266</v>
      </c>
      <c r="E84" s="75"/>
      <c r="F84" s="75"/>
      <c r="G84" s="33" t="s">
        <v>149</v>
      </c>
      <c r="H84" s="76">
        <v>1</v>
      </c>
      <c r="I84" s="33"/>
      <c r="J84" s="87">
        <v>399861</v>
      </c>
      <c r="K84" s="100" t="s">
        <v>40</v>
      </c>
      <c r="L84" s="79">
        <v>823366.41</v>
      </c>
      <c r="M84" s="80">
        <v>0</v>
      </c>
      <c r="N84" s="81">
        <f t="shared" si="4"/>
        <v>399861</v>
      </c>
      <c r="O84" s="82">
        <v>0.1</v>
      </c>
      <c r="P84" s="81">
        <f t="shared" si="3"/>
        <v>39986.1</v>
      </c>
      <c r="Q84" s="88"/>
    </row>
    <row r="85" customHeight="1" spans="1:17">
      <c r="A85" s="69">
        <v>14</v>
      </c>
      <c r="B85" s="72" t="s">
        <v>267</v>
      </c>
      <c r="C85" s="89" t="s">
        <v>268</v>
      </c>
      <c r="D85" s="88"/>
      <c r="E85" s="75"/>
      <c r="F85" s="75"/>
      <c r="G85" s="33" t="s">
        <v>83</v>
      </c>
      <c r="H85" s="86">
        <v>1</v>
      </c>
      <c r="I85" s="33"/>
      <c r="J85" s="87">
        <f>3300*450/1000</f>
        <v>1485</v>
      </c>
      <c r="K85" s="100" t="s">
        <v>269</v>
      </c>
      <c r="L85" s="79">
        <v>158800</v>
      </c>
      <c r="M85" s="80">
        <v>7939.81</v>
      </c>
      <c r="N85" s="81">
        <f t="shared" si="4"/>
        <v>1485</v>
      </c>
      <c r="O85" s="82">
        <v>0.45</v>
      </c>
      <c r="P85" s="81">
        <f t="shared" si="3"/>
        <v>668.25</v>
      </c>
      <c r="Q85" s="88" t="s">
        <v>270</v>
      </c>
    </row>
    <row r="86" ht="17.7" customHeight="1" spans="1:17">
      <c r="A86" s="69">
        <v>15</v>
      </c>
      <c r="B86" s="72" t="s">
        <v>271</v>
      </c>
      <c r="C86" s="89" t="s">
        <v>272</v>
      </c>
      <c r="D86" s="88"/>
      <c r="E86" s="75"/>
      <c r="F86" s="75"/>
      <c r="G86" s="33" t="s">
        <v>83</v>
      </c>
      <c r="H86" s="76">
        <v>1</v>
      </c>
      <c r="I86" s="33"/>
      <c r="J86" s="87">
        <v>269692</v>
      </c>
      <c r="K86" s="100" t="s">
        <v>273</v>
      </c>
      <c r="L86" s="79">
        <v>337114.55</v>
      </c>
      <c r="M86" s="80">
        <v>168557.15</v>
      </c>
      <c r="N86" s="81">
        <f t="shared" si="4"/>
        <v>269692</v>
      </c>
      <c r="O86" s="82">
        <v>0.01</v>
      </c>
      <c r="P86" s="81">
        <f t="shared" si="3"/>
        <v>2696.92</v>
      </c>
      <c r="Q86" s="88" t="s">
        <v>274</v>
      </c>
    </row>
    <row r="87" ht="16.35" customHeight="1" spans="1:17">
      <c r="A87" s="69">
        <v>19</v>
      </c>
      <c r="B87" s="72" t="s">
        <v>275</v>
      </c>
      <c r="C87" s="89" t="s">
        <v>276</v>
      </c>
      <c r="D87" s="88"/>
      <c r="E87" s="75"/>
      <c r="F87" s="75"/>
      <c r="G87" s="33" t="s">
        <v>78</v>
      </c>
      <c r="H87" s="76">
        <v>1</v>
      </c>
      <c r="I87" s="33"/>
      <c r="J87" s="87">
        <v>124400</v>
      </c>
      <c r="K87" s="100" t="s">
        <v>62</v>
      </c>
      <c r="L87" s="129">
        <v>361057.88</v>
      </c>
      <c r="M87" s="80">
        <v>0</v>
      </c>
      <c r="N87" s="81">
        <f t="shared" ref="N87:N97" si="5">H87*J87</f>
        <v>124400</v>
      </c>
      <c r="O87" s="82">
        <v>0.03</v>
      </c>
      <c r="P87" s="81">
        <f t="shared" ref="P87:P97" si="6">N87*O87</f>
        <v>3732</v>
      </c>
      <c r="Q87" s="88"/>
    </row>
    <row r="88" customHeight="1" spans="1:17">
      <c r="A88" s="69">
        <v>20</v>
      </c>
      <c r="B88" s="72" t="s">
        <v>277</v>
      </c>
      <c r="C88" s="89" t="s">
        <v>278</v>
      </c>
      <c r="D88" s="88"/>
      <c r="E88" s="75"/>
      <c r="F88" s="75"/>
      <c r="G88" s="33" t="s">
        <v>83</v>
      </c>
      <c r="H88" s="76">
        <v>1</v>
      </c>
      <c r="I88" s="33"/>
      <c r="J88" s="87">
        <v>3000</v>
      </c>
      <c r="K88" s="100" t="s">
        <v>279</v>
      </c>
      <c r="L88" s="129">
        <v>3500</v>
      </c>
      <c r="M88" s="80">
        <v>0</v>
      </c>
      <c r="N88" s="81">
        <f t="shared" si="5"/>
        <v>3000</v>
      </c>
      <c r="O88" s="82">
        <v>0.15</v>
      </c>
      <c r="P88" s="81">
        <f t="shared" si="6"/>
        <v>450</v>
      </c>
      <c r="Q88" s="88"/>
    </row>
    <row r="89" customHeight="1" spans="1:17">
      <c r="A89" s="69">
        <v>21</v>
      </c>
      <c r="B89" s="72" t="s">
        <v>280</v>
      </c>
      <c r="C89" s="89" t="s">
        <v>278</v>
      </c>
      <c r="D89" s="88"/>
      <c r="E89" s="75"/>
      <c r="F89" s="75"/>
      <c r="G89" s="33" t="s">
        <v>83</v>
      </c>
      <c r="H89" s="76">
        <v>1</v>
      </c>
      <c r="I89" s="33"/>
      <c r="J89" s="87">
        <v>3000</v>
      </c>
      <c r="K89" s="100" t="s">
        <v>279</v>
      </c>
      <c r="L89" s="129">
        <v>3500</v>
      </c>
      <c r="M89" s="80">
        <v>0</v>
      </c>
      <c r="N89" s="81">
        <f t="shared" si="5"/>
        <v>3000</v>
      </c>
      <c r="O89" s="82">
        <v>0.15</v>
      </c>
      <c r="P89" s="81">
        <f t="shared" si="6"/>
        <v>450</v>
      </c>
      <c r="Q89" s="88"/>
    </row>
    <row r="90" customHeight="1" spans="1:17">
      <c r="A90" s="69">
        <v>22</v>
      </c>
      <c r="B90" s="72" t="s">
        <v>281</v>
      </c>
      <c r="C90" s="89" t="s">
        <v>278</v>
      </c>
      <c r="D90" s="88"/>
      <c r="E90" s="75"/>
      <c r="F90" s="75"/>
      <c r="G90" s="33" t="s">
        <v>83</v>
      </c>
      <c r="H90" s="76">
        <v>1</v>
      </c>
      <c r="I90" s="33"/>
      <c r="J90" s="87">
        <v>1500</v>
      </c>
      <c r="K90" s="100" t="s">
        <v>279</v>
      </c>
      <c r="L90" s="129">
        <v>1600</v>
      </c>
      <c r="M90" s="80">
        <v>0</v>
      </c>
      <c r="N90" s="81">
        <f t="shared" si="5"/>
        <v>1500</v>
      </c>
      <c r="O90" s="82">
        <v>0.08</v>
      </c>
      <c r="P90" s="81">
        <f t="shared" si="6"/>
        <v>120</v>
      </c>
      <c r="Q90" s="88" t="s">
        <v>282</v>
      </c>
    </row>
    <row r="91" customHeight="1" spans="1:17">
      <c r="A91" s="69">
        <v>23</v>
      </c>
      <c r="B91" s="72" t="s">
        <v>283</v>
      </c>
      <c r="C91" s="89" t="s">
        <v>278</v>
      </c>
      <c r="D91" s="88"/>
      <c r="E91" s="75"/>
      <c r="F91" s="75"/>
      <c r="G91" s="33" t="s">
        <v>83</v>
      </c>
      <c r="H91" s="76">
        <v>1</v>
      </c>
      <c r="I91" s="33"/>
      <c r="J91" s="87">
        <v>1500</v>
      </c>
      <c r="K91" s="100" t="s">
        <v>279</v>
      </c>
      <c r="L91" s="129">
        <v>1600</v>
      </c>
      <c r="M91" s="80">
        <v>0</v>
      </c>
      <c r="N91" s="81">
        <f t="shared" si="5"/>
        <v>1500</v>
      </c>
      <c r="O91" s="82">
        <v>0.08</v>
      </c>
      <c r="P91" s="81">
        <f t="shared" si="6"/>
        <v>120</v>
      </c>
      <c r="Q91" s="88" t="s">
        <v>282</v>
      </c>
    </row>
    <row r="92" customHeight="1" spans="1:17">
      <c r="A92" s="69">
        <v>24</v>
      </c>
      <c r="B92" s="72" t="s">
        <v>284</v>
      </c>
      <c r="C92" s="89" t="s">
        <v>278</v>
      </c>
      <c r="D92" s="88"/>
      <c r="E92" s="75"/>
      <c r="F92" s="75"/>
      <c r="G92" s="33" t="s">
        <v>83</v>
      </c>
      <c r="H92" s="76">
        <v>1</v>
      </c>
      <c r="I92" s="33"/>
      <c r="J92" s="87">
        <v>3000</v>
      </c>
      <c r="K92" s="100" t="s">
        <v>279</v>
      </c>
      <c r="L92" s="129">
        <v>3800</v>
      </c>
      <c r="M92" s="80">
        <v>0</v>
      </c>
      <c r="N92" s="81">
        <f t="shared" si="5"/>
        <v>3000</v>
      </c>
      <c r="O92" s="82">
        <v>0.15</v>
      </c>
      <c r="P92" s="81">
        <f t="shared" si="6"/>
        <v>450</v>
      </c>
      <c r="Q92" s="88"/>
    </row>
    <row r="93" customHeight="1" spans="1:17">
      <c r="A93" s="69">
        <v>25</v>
      </c>
      <c r="B93" s="72" t="s">
        <v>285</v>
      </c>
      <c r="C93" s="89" t="s">
        <v>278</v>
      </c>
      <c r="D93" s="88"/>
      <c r="E93" s="75"/>
      <c r="F93" s="75"/>
      <c r="G93" s="33" t="s">
        <v>83</v>
      </c>
      <c r="H93" s="76">
        <v>1</v>
      </c>
      <c r="I93" s="33"/>
      <c r="J93" s="87">
        <v>3000</v>
      </c>
      <c r="K93" s="100" t="s">
        <v>279</v>
      </c>
      <c r="L93" s="129">
        <v>3800</v>
      </c>
      <c r="M93" s="80">
        <v>0</v>
      </c>
      <c r="N93" s="81">
        <f t="shared" si="5"/>
        <v>3000</v>
      </c>
      <c r="O93" s="82">
        <v>0.15</v>
      </c>
      <c r="P93" s="81">
        <f t="shared" si="6"/>
        <v>450</v>
      </c>
      <c r="Q93" s="88"/>
    </row>
    <row r="94" customHeight="1" spans="1:17">
      <c r="A94" s="69">
        <v>26</v>
      </c>
      <c r="B94" s="72" t="s">
        <v>286</v>
      </c>
      <c r="C94" s="89" t="s">
        <v>278</v>
      </c>
      <c r="D94" s="88" t="s">
        <v>287</v>
      </c>
      <c r="E94" s="75"/>
      <c r="F94" s="75"/>
      <c r="G94" s="33" t="s">
        <v>83</v>
      </c>
      <c r="H94" s="76">
        <v>1</v>
      </c>
      <c r="I94" s="33"/>
      <c r="J94" s="87">
        <v>3000</v>
      </c>
      <c r="K94" s="100" t="s">
        <v>279</v>
      </c>
      <c r="L94" s="129">
        <v>3800</v>
      </c>
      <c r="M94" s="80">
        <v>0</v>
      </c>
      <c r="N94" s="81">
        <f t="shared" si="5"/>
        <v>3000</v>
      </c>
      <c r="O94" s="82">
        <v>0.08</v>
      </c>
      <c r="P94" s="81">
        <f t="shared" si="6"/>
        <v>240</v>
      </c>
      <c r="Q94" s="88" t="s">
        <v>288</v>
      </c>
    </row>
    <row r="95" customHeight="1" spans="1:17">
      <c r="A95" s="69">
        <v>27</v>
      </c>
      <c r="B95" s="72" t="s">
        <v>289</v>
      </c>
      <c r="C95" s="89" t="s">
        <v>278</v>
      </c>
      <c r="D95" s="88"/>
      <c r="E95" s="75"/>
      <c r="F95" s="75"/>
      <c r="G95" s="33" t="s">
        <v>83</v>
      </c>
      <c r="H95" s="76">
        <v>1</v>
      </c>
      <c r="I95" s="33"/>
      <c r="J95" s="87">
        <v>3000</v>
      </c>
      <c r="K95" s="100" t="s">
        <v>279</v>
      </c>
      <c r="L95" s="129">
        <v>3800</v>
      </c>
      <c r="M95" s="80">
        <v>0</v>
      </c>
      <c r="N95" s="81">
        <f t="shared" si="5"/>
        <v>3000</v>
      </c>
      <c r="O95" s="82">
        <v>0.15</v>
      </c>
      <c r="P95" s="81">
        <f t="shared" si="6"/>
        <v>450</v>
      </c>
      <c r="Q95" s="88"/>
    </row>
    <row r="96" s="54" customFormat="1" ht="16.95" customHeight="1" spans="1:17">
      <c r="A96" s="130">
        <v>29</v>
      </c>
      <c r="B96" s="131" t="s">
        <v>290</v>
      </c>
      <c r="C96" s="132" t="s">
        <v>278</v>
      </c>
      <c r="D96" s="133"/>
      <c r="E96" s="134"/>
      <c r="F96" s="134"/>
      <c r="G96" s="135" t="s">
        <v>83</v>
      </c>
      <c r="H96" s="136">
        <v>1</v>
      </c>
      <c r="I96" s="135"/>
      <c r="J96" s="87">
        <v>3000</v>
      </c>
      <c r="K96" s="137" t="s">
        <v>62</v>
      </c>
      <c r="L96" s="138">
        <v>3500</v>
      </c>
      <c r="M96" s="139">
        <v>291.85</v>
      </c>
      <c r="N96" s="81">
        <f t="shared" si="5"/>
        <v>3000</v>
      </c>
      <c r="O96" s="82">
        <v>0.15</v>
      </c>
      <c r="P96" s="81">
        <f t="shared" si="6"/>
        <v>450</v>
      </c>
      <c r="Q96" s="140"/>
    </row>
    <row r="97" customHeight="1" spans="1:17">
      <c r="A97" s="69">
        <v>28</v>
      </c>
      <c r="B97" s="72" t="s">
        <v>291</v>
      </c>
      <c r="C97" s="89" t="s">
        <v>278</v>
      </c>
      <c r="D97" s="88"/>
      <c r="E97" s="75"/>
      <c r="F97" s="75"/>
      <c r="G97" s="33" t="s">
        <v>83</v>
      </c>
      <c r="H97" s="86">
        <v>1</v>
      </c>
      <c r="I97" s="33"/>
      <c r="J97" s="87">
        <v>1500</v>
      </c>
      <c r="K97" s="100" t="s">
        <v>279</v>
      </c>
      <c r="L97" s="129">
        <v>10884.96</v>
      </c>
      <c r="M97" s="80">
        <v>0</v>
      </c>
      <c r="N97" s="81">
        <f t="shared" si="5"/>
        <v>1500</v>
      </c>
      <c r="O97" s="82">
        <v>0.02</v>
      </c>
      <c r="P97" s="81">
        <f t="shared" si="6"/>
        <v>30</v>
      </c>
      <c r="Q97" s="88" t="s">
        <v>292</v>
      </c>
    </row>
    <row r="98" ht="19.7" customHeight="1" spans="1:17">
      <c r="A98" s="69"/>
      <c r="B98" s="141" t="s">
        <v>293</v>
      </c>
      <c r="C98" s="89"/>
      <c r="D98" s="88"/>
      <c r="E98" s="75"/>
      <c r="F98" s="75"/>
      <c r="G98" s="33"/>
      <c r="H98" s="86"/>
      <c r="I98" s="33"/>
      <c r="J98" s="99"/>
      <c r="K98" s="100"/>
      <c r="L98" s="129"/>
      <c r="M98" s="142"/>
      <c r="N98" s="81"/>
      <c r="O98" s="82"/>
      <c r="P98" s="81"/>
      <c r="Q98" s="88"/>
    </row>
    <row r="99" customHeight="1" spans="1:17">
      <c r="A99" s="69">
        <v>1</v>
      </c>
      <c r="B99" s="141" t="s">
        <v>287</v>
      </c>
      <c r="C99" s="89" t="s">
        <v>294</v>
      </c>
      <c r="D99" s="88"/>
      <c r="E99" s="75"/>
      <c r="F99" s="75"/>
      <c r="G99" s="33" t="s">
        <v>83</v>
      </c>
      <c r="H99" s="86">
        <v>2</v>
      </c>
      <c r="I99" s="33"/>
      <c r="J99" s="87">
        <v>39750</v>
      </c>
      <c r="K99" s="100"/>
      <c r="L99" s="129"/>
      <c r="M99" s="142"/>
      <c r="N99" s="81">
        <f>H99*J99</f>
        <v>79500</v>
      </c>
      <c r="O99" s="82">
        <v>0.5</v>
      </c>
      <c r="P99" s="81">
        <f t="shared" ref="P99:P147" si="7">N99*O99</f>
        <v>39750</v>
      </c>
      <c r="Q99" s="88" t="s">
        <v>295</v>
      </c>
    </row>
    <row r="100" customHeight="1" spans="1:17">
      <c r="A100" s="69">
        <v>2</v>
      </c>
      <c r="B100" s="72"/>
      <c r="C100" s="89" t="s">
        <v>296</v>
      </c>
      <c r="D100" s="88"/>
      <c r="E100" s="75"/>
      <c r="F100" s="75"/>
      <c r="G100" s="86" t="s">
        <v>149</v>
      </c>
      <c r="H100" s="86">
        <v>1</v>
      </c>
      <c r="I100" s="33"/>
      <c r="J100" s="87">
        <v>44654</v>
      </c>
      <c r="K100" s="100"/>
      <c r="L100" s="129"/>
      <c r="M100" s="142"/>
      <c r="N100" s="81">
        <f t="shared" ref="N100:N141" si="8">H100*J100</f>
        <v>44654</v>
      </c>
      <c r="O100" s="82">
        <v>0.5</v>
      </c>
      <c r="P100" s="81">
        <f t="shared" si="7"/>
        <v>22327</v>
      </c>
      <c r="Q100" s="88" t="s">
        <v>297</v>
      </c>
    </row>
    <row r="101" s="55" customFormat="1" customHeight="1" spans="1:17">
      <c r="A101" s="69">
        <v>3</v>
      </c>
      <c r="B101" s="143"/>
      <c r="C101" s="89" t="s">
        <v>298</v>
      </c>
      <c r="D101" s="88" t="s">
        <v>299</v>
      </c>
      <c r="E101" s="75"/>
      <c r="F101" s="75"/>
      <c r="G101" s="33" t="s">
        <v>83</v>
      </c>
      <c r="H101" s="86">
        <v>1</v>
      </c>
      <c r="I101" s="33"/>
      <c r="J101" s="87">
        <v>10000</v>
      </c>
      <c r="K101" s="100"/>
      <c r="L101" s="129"/>
      <c r="M101" s="142"/>
      <c r="N101" s="81">
        <f t="shared" si="8"/>
        <v>10000</v>
      </c>
      <c r="O101" s="82">
        <v>0.4</v>
      </c>
      <c r="P101" s="81">
        <f t="shared" si="7"/>
        <v>4000</v>
      </c>
      <c r="Q101" s="88" t="s">
        <v>300</v>
      </c>
    </row>
    <row r="102" s="55" customFormat="1" customHeight="1" spans="1:17">
      <c r="A102" s="69">
        <v>4</v>
      </c>
      <c r="B102" s="143"/>
      <c r="C102" s="89" t="s">
        <v>301</v>
      </c>
      <c r="D102" s="88" t="s">
        <v>302</v>
      </c>
      <c r="E102" s="75"/>
      <c r="F102" s="75"/>
      <c r="G102" s="33" t="s">
        <v>83</v>
      </c>
      <c r="H102" s="86">
        <v>1</v>
      </c>
      <c r="I102" s="33"/>
      <c r="J102" s="87">
        <v>15000</v>
      </c>
      <c r="K102" s="100"/>
      <c r="L102" s="129"/>
      <c r="M102" s="142"/>
      <c r="N102" s="81">
        <f t="shared" si="8"/>
        <v>15000</v>
      </c>
      <c r="O102" s="82">
        <v>0.4</v>
      </c>
      <c r="P102" s="81">
        <f t="shared" si="7"/>
        <v>6000</v>
      </c>
      <c r="Q102" s="88" t="s">
        <v>300</v>
      </c>
    </row>
    <row r="103" s="55" customFormat="1" customHeight="1" spans="1:17">
      <c r="A103" s="69">
        <v>5</v>
      </c>
      <c r="B103" s="143"/>
      <c r="C103" s="89" t="s">
        <v>303</v>
      </c>
      <c r="D103" s="88" t="s">
        <v>125</v>
      </c>
      <c r="E103" s="75"/>
      <c r="F103" s="75"/>
      <c r="G103" s="33" t="s">
        <v>260</v>
      </c>
      <c r="H103" s="86">
        <v>7</v>
      </c>
      <c r="I103" s="33"/>
      <c r="J103" s="87">
        <v>2025</v>
      </c>
      <c r="K103" s="100"/>
      <c r="L103" s="129"/>
      <c r="M103" s="142"/>
      <c r="N103" s="81">
        <f t="shared" si="8"/>
        <v>14175</v>
      </c>
      <c r="O103" s="82">
        <v>0.5</v>
      </c>
      <c r="P103" s="81">
        <f t="shared" si="7"/>
        <v>7087.5</v>
      </c>
      <c r="Q103" s="144" t="s">
        <v>304</v>
      </c>
    </row>
    <row r="104" s="55" customFormat="1" customHeight="1" spans="1:17">
      <c r="A104" s="69">
        <v>6</v>
      </c>
      <c r="B104" s="143"/>
      <c r="C104" s="89" t="s">
        <v>305</v>
      </c>
      <c r="D104" s="88" t="s">
        <v>125</v>
      </c>
      <c r="E104" s="75"/>
      <c r="F104" s="75"/>
      <c r="G104" s="33" t="s">
        <v>149</v>
      </c>
      <c r="H104" s="86">
        <v>1</v>
      </c>
      <c r="I104" s="33"/>
      <c r="J104" s="87">
        <v>2430</v>
      </c>
      <c r="K104" s="100"/>
      <c r="L104" s="129"/>
      <c r="M104" s="142"/>
      <c r="N104" s="81">
        <f t="shared" si="8"/>
        <v>2430</v>
      </c>
      <c r="O104" s="82">
        <v>0.4</v>
      </c>
      <c r="P104" s="81">
        <f t="shared" si="7"/>
        <v>972</v>
      </c>
      <c r="Q104" s="145"/>
    </row>
    <row r="105" s="55" customFormat="1" customHeight="1" spans="1:17">
      <c r="A105" s="69">
        <v>7</v>
      </c>
      <c r="B105" s="143"/>
      <c r="C105" s="89" t="s">
        <v>306</v>
      </c>
      <c r="D105" s="88" t="s">
        <v>125</v>
      </c>
      <c r="E105" s="75"/>
      <c r="F105" s="75"/>
      <c r="G105" s="33" t="s">
        <v>307</v>
      </c>
      <c r="H105" s="86">
        <v>5</v>
      </c>
      <c r="I105" s="33"/>
      <c r="J105" s="87">
        <v>10301</v>
      </c>
      <c r="K105" s="100"/>
      <c r="L105" s="129"/>
      <c r="M105" s="142"/>
      <c r="N105" s="81">
        <f t="shared" si="8"/>
        <v>51505</v>
      </c>
      <c r="O105" s="82">
        <v>0.5</v>
      </c>
      <c r="P105" s="81">
        <f t="shared" si="7"/>
        <v>25752.5</v>
      </c>
      <c r="Q105" s="145"/>
    </row>
    <row r="106" s="55" customFormat="1" customHeight="1" spans="1:17">
      <c r="A106" s="69">
        <v>8</v>
      </c>
      <c r="B106" s="143"/>
      <c r="C106" s="89" t="s">
        <v>308</v>
      </c>
      <c r="D106" s="88" t="s">
        <v>125</v>
      </c>
      <c r="E106" s="75"/>
      <c r="F106" s="75"/>
      <c r="G106" s="33" t="s">
        <v>149</v>
      </c>
      <c r="H106" s="86">
        <v>1</v>
      </c>
      <c r="I106" s="33"/>
      <c r="J106" s="87">
        <v>105983</v>
      </c>
      <c r="K106" s="100"/>
      <c r="L106" s="129"/>
      <c r="M106" s="142"/>
      <c r="N106" s="81">
        <f t="shared" si="8"/>
        <v>105983</v>
      </c>
      <c r="O106" s="82">
        <v>0.5</v>
      </c>
      <c r="P106" s="81">
        <f t="shared" si="7"/>
        <v>52991.5</v>
      </c>
      <c r="Q106" s="145"/>
    </row>
    <row r="107" s="55" customFormat="1" customHeight="1" spans="1:17">
      <c r="A107" s="69">
        <v>9</v>
      </c>
      <c r="B107" s="143"/>
      <c r="C107" s="89" t="s">
        <v>309</v>
      </c>
      <c r="D107" s="88" t="s">
        <v>125</v>
      </c>
      <c r="E107" s="75"/>
      <c r="F107" s="75"/>
      <c r="G107" s="33" t="s">
        <v>149</v>
      </c>
      <c r="H107" s="86">
        <v>1</v>
      </c>
      <c r="I107" s="33">
        <v>2020</v>
      </c>
      <c r="J107" s="87">
        <v>44601</v>
      </c>
      <c r="K107" s="100" t="s">
        <v>310</v>
      </c>
      <c r="L107" s="129"/>
      <c r="M107" s="142"/>
      <c r="N107" s="81">
        <f t="shared" si="8"/>
        <v>44601</v>
      </c>
      <c r="O107" s="82">
        <v>0.3</v>
      </c>
      <c r="P107" s="81">
        <f t="shared" si="7"/>
        <v>13380.3</v>
      </c>
      <c r="Q107" s="145"/>
    </row>
    <row r="108" ht="23.45" customHeight="1" spans="1:17">
      <c r="A108" s="69">
        <v>10</v>
      </c>
      <c r="B108" s="72"/>
      <c r="C108" s="89" t="s">
        <v>311</v>
      </c>
      <c r="D108" s="146" t="s">
        <v>312</v>
      </c>
      <c r="E108" s="75"/>
      <c r="F108" s="75"/>
      <c r="G108" s="33" t="s">
        <v>83</v>
      </c>
      <c r="H108" s="86">
        <v>1</v>
      </c>
      <c r="I108" s="33">
        <v>2020</v>
      </c>
      <c r="J108" s="87">
        <v>270000</v>
      </c>
      <c r="K108" s="100" t="s">
        <v>310</v>
      </c>
      <c r="L108" s="129"/>
      <c r="M108" s="142"/>
      <c r="N108" s="81">
        <f t="shared" si="8"/>
        <v>270000</v>
      </c>
      <c r="O108" s="82">
        <v>0.45</v>
      </c>
      <c r="P108" s="81">
        <f t="shared" si="7"/>
        <v>121500</v>
      </c>
      <c r="Q108" s="145"/>
    </row>
    <row r="109" s="55" customFormat="1" customHeight="1" spans="1:17">
      <c r="A109" s="69">
        <v>11</v>
      </c>
      <c r="B109" s="143"/>
      <c r="C109" s="89" t="s">
        <v>313</v>
      </c>
      <c r="D109" s="88" t="s">
        <v>125</v>
      </c>
      <c r="E109" s="75"/>
      <c r="F109" s="75"/>
      <c r="G109" s="33" t="s">
        <v>83</v>
      </c>
      <c r="H109" s="86">
        <v>1</v>
      </c>
      <c r="I109" s="33">
        <v>2020</v>
      </c>
      <c r="J109" s="87">
        <v>441614</v>
      </c>
      <c r="K109" s="100" t="s">
        <v>310</v>
      </c>
      <c r="L109" s="129"/>
      <c r="M109" s="142"/>
      <c r="N109" s="81">
        <f t="shared" si="8"/>
        <v>441614</v>
      </c>
      <c r="O109" s="82">
        <v>0.4</v>
      </c>
      <c r="P109" s="81">
        <f t="shared" si="7"/>
        <v>176645.6</v>
      </c>
      <c r="Q109" s="145"/>
    </row>
    <row r="110" s="55" customFormat="1" customHeight="1" spans="1:17">
      <c r="A110" s="69">
        <v>12</v>
      </c>
      <c r="B110" s="143"/>
      <c r="C110" s="89" t="s">
        <v>314</v>
      </c>
      <c r="D110" s="88" t="s">
        <v>125</v>
      </c>
      <c r="E110" s="75"/>
      <c r="F110" s="75"/>
      <c r="G110" s="33" t="s">
        <v>315</v>
      </c>
      <c r="H110" s="86">
        <v>1</v>
      </c>
      <c r="I110" s="33"/>
      <c r="J110" s="87">
        <v>7167</v>
      </c>
      <c r="K110" s="100"/>
      <c r="L110" s="129"/>
      <c r="M110" s="142"/>
      <c r="N110" s="81">
        <f t="shared" si="8"/>
        <v>7167</v>
      </c>
      <c r="O110" s="82">
        <v>0.4</v>
      </c>
      <c r="P110" s="81">
        <f t="shared" si="7"/>
        <v>2866.8</v>
      </c>
      <c r="Q110" s="147"/>
    </row>
    <row r="111" s="55" customFormat="1" customHeight="1" spans="1:17">
      <c r="A111" s="69">
        <v>13</v>
      </c>
      <c r="B111" s="143"/>
      <c r="C111" s="89" t="s">
        <v>303</v>
      </c>
      <c r="D111" s="88" t="s">
        <v>128</v>
      </c>
      <c r="E111" s="75"/>
      <c r="F111" s="75"/>
      <c r="G111" s="33" t="s">
        <v>260</v>
      </c>
      <c r="H111" s="86">
        <v>6</v>
      </c>
      <c r="I111" s="33"/>
      <c r="J111" s="87">
        <v>1282</v>
      </c>
      <c r="K111" s="100"/>
      <c r="L111" s="129"/>
      <c r="M111" s="142"/>
      <c r="N111" s="81">
        <f t="shared" si="8"/>
        <v>7692</v>
      </c>
      <c r="O111" s="82">
        <v>0.4</v>
      </c>
      <c r="P111" s="81">
        <f t="shared" si="7"/>
        <v>3076.8</v>
      </c>
      <c r="Q111" s="144" t="s">
        <v>316</v>
      </c>
    </row>
    <row r="112" s="55" customFormat="1" customHeight="1" spans="1:17">
      <c r="A112" s="69">
        <v>14</v>
      </c>
      <c r="B112" s="143"/>
      <c r="C112" s="89" t="s">
        <v>305</v>
      </c>
      <c r="D112" s="88" t="s">
        <v>128</v>
      </c>
      <c r="E112" s="75"/>
      <c r="F112" s="75"/>
      <c r="G112" s="33" t="s">
        <v>315</v>
      </c>
      <c r="H112" s="86">
        <v>3</v>
      </c>
      <c r="I112" s="33"/>
      <c r="J112" s="87">
        <v>810</v>
      </c>
      <c r="K112" s="100"/>
      <c r="L112" s="129"/>
      <c r="M112" s="142"/>
      <c r="N112" s="81">
        <f t="shared" si="8"/>
        <v>2430</v>
      </c>
      <c r="O112" s="82">
        <v>0.4</v>
      </c>
      <c r="P112" s="81">
        <f t="shared" si="7"/>
        <v>972</v>
      </c>
      <c r="Q112" s="145"/>
    </row>
    <row r="113" s="55" customFormat="1" customHeight="1" spans="1:17">
      <c r="A113" s="69">
        <v>15</v>
      </c>
      <c r="B113" s="143"/>
      <c r="C113" s="89" t="s">
        <v>317</v>
      </c>
      <c r="D113" s="88" t="s">
        <v>128</v>
      </c>
      <c r="E113" s="75"/>
      <c r="F113" s="75"/>
      <c r="G113" s="33" t="s">
        <v>307</v>
      </c>
      <c r="H113" s="86">
        <v>2</v>
      </c>
      <c r="I113" s="33"/>
      <c r="J113" s="87">
        <v>5410</v>
      </c>
      <c r="K113" s="100"/>
      <c r="L113" s="129"/>
      <c r="M113" s="142"/>
      <c r="N113" s="81">
        <f t="shared" si="8"/>
        <v>10820</v>
      </c>
      <c r="O113" s="82">
        <v>0.4</v>
      </c>
      <c r="P113" s="81">
        <f t="shared" si="7"/>
        <v>4328</v>
      </c>
      <c r="Q113" s="145"/>
    </row>
    <row r="114" s="55" customFormat="1" customHeight="1" spans="1:17">
      <c r="A114" s="69">
        <v>16</v>
      </c>
      <c r="B114" s="143"/>
      <c r="C114" s="89" t="s">
        <v>308</v>
      </c>
      <c r="D114" s="88" t="s">
        <v>128</v>
      </c>
      <c r="E114" s="75"/>
      <c r="F114" s="75"/>
      <c r="G114" s="33" t="s">
        <v>149</v>
      </c>
      <c r="H114" s="86">
        <v>1</v>
      </c>
      <c r="I114" s="33"/>
      <c r="J114" s="87">
        <v>53725</v>
      </c>
      <c r="K114" s="100"/>
      <c r="L114" s="129"/>
      <c r="M114" s="142"/>
      <c r="N114" s="81">
        <f t="shared" si="8"/>
        <v>53725</v>
      </c>
      <c r="O114" s="82">
        <v>0.4</v>
      </c>
      <c r="P114" s="81">
        <f t="shared" si="7"/>
        <v>21490</v>
      </c>
      <c r="Q114" s="145"/>
    </row>
    <row r="115" ht="24" customHeight="1" spans="1:17">
      <c r="A115" s="69">
        <v>17</v>
      </c>
      <c r="B115" s="72"/>
      <c r="C115" s="89" t="s">
        <v>318</v>
      </c>
      <c r="D115" s="146" t="s">
        <v>319</v>
      </c>
      <c r="E115" s="75"/>
      <c r="F115" s="75"/>
      <c r="G115" s="33" t="s">
        <v>83</v>
      </c>
      <c r="H115" s="86">
        <v>1</v>
      </c>
      <c r="I115" s="33"/>
      <c r="J115" s="87">
        <v>100000</v>
      </c>
      <c r="K115" s="100"/>
      <c r="L115" s="129"/>
      <c r="M115" s="142"/>
      <c r="N115" s="81">
        <f t="shared" si="8"/>
        <v>100000</v>
      </c>
      <c r="O115" s="82">
        <v>0.45</v>
      </c>
      <c r="P115" s="81">
        <f t="shared" si="7"/>
        <v>45000</v>
      </c>
      <c r="Q115" s="145"/>
    </row>
    <row r="116" s="55" customFormat="1" customHeight="1" spans="1:17">
      <c r="A116" s="69">
        <v>18</v>
      </c>
      <c r="B116" s="143"/>
      <c r="C116" s="89" t="s">
        <v>313</v>
      </c>
      <c r="D116" s="88" t="s">
        <v>128</v>
      </c>
      <c r="E116" s="75"/>
      <c r="F116" s="75"/>
      <c r="G116" s="33" t="s">
        <v>83</v>
      </c>
      <c r="H116" s="86">
        <v>1</v>
      </c>
      <c r="I116" s="33">
        <v>2023</v>
      </c>
      <c r="J116" s="87">
        <v>219822</v>
      </c>
      <c r="K116" s="100"/>
      <c r="L116" s="129"/>
      <c r="M116" s="142"/>
      <c r="N116" s="81">
        <f t="shared" si="8"/>
        <v>219822</v>
      </c>
      <c r="O116" s="82">
        <v>0.4</v>
      </c>
      <c r="P116" s="81">
        <f t="shared" si="7"/>
        <v>87928.8</v>
      </c>
      <c r="Q116" s="145"/>
    </row>
    <row r="117" s="55" customFormat="1" customHeight="1" spans="1:17">
      <c r="A117" s="69">
        <v>19</v>
      </c>
      <c r="B117" s="143"/>
      <c r="C117" s="89" t="s">
        <v>314</v>
      </c>
      <c r="D117" s="88" t="s">
        <v>128</v>
      </c>
      <c r="E117" s="75"/>
      <c r="F117" s="75"/>
      <c r="G117" s="33" t="s">
        <v>315</v>
      </c>
      <c r="H117" s="86">
        <v>1</v>
      </c>
      <c r="I117" s="33"/>
      <c r="J117" s="87">
        <v>2866</v>
      </c>
      <c r="K117" s="100"/>
      <c r="L117" s="129"/>
      <c r="M117" s="142"/>
      <c r="N117" s="81">
        <f t="shared" si="8"/>
        <v>2866</v>
      </c>
      <c r="O117" s="82">
        <v>0.4</v>
      </c>
      <c r="P117" s="81">
        <f t="shared" si="7"/>
        <v>1146.4</v>
      </c>
      <c r="Q117" s="147"/>
    </row>
    <row r="118" customHeight="1" spans="1:17">
      <c r="A118" s="69">
        <v>20</v>
      </c>
      <c r="B118" s="72"/>
      <c r="C118" s="89" t="s">
        <v>320</v>
      </c>
      <c r="D118" s="88" t="s">
        <v>321</v>
      </c>
      <c r="E118" s="75"/>
      <c r="F118" s="75"/>
      <c r="G118" s="33" t="s">
        <v>260</v>
      </c>
      <c r="H118" s="86">
        <v>4</v>
      </c>
      <c r="I118" s="33"/>
      <c r="J118" s="87">
        <v>15300</v>
      </c>
      <c r="K118" s="100"/>
      <c r="L118" s="129"/>
      <c r="M118" s="142"/>
      <c r="N118" s="81">
        <f t="shared" si="8"/>
        <v>61200</v>
      </c>
      <c r="O118" s="82">
        <v>0.3</v>
      </c>
      <c r="P118" s="81">
        <f t="shared" si="7"/>
        <v>18360</v>
      </c>
      <c r="Q118" s="144" t="s">
        <v>322</v>
      </c>
    </row>
    <row r="119" customHeight="1" spans="1:17">
      <c r="A119" s="69">
        <v>21</v>
      </c>
      <c r="B119" s="72"/>
      <c r="C119" s="89" t="s">
        <v>323</v>
      </c>
      <c r="D119" s="88" t="s">
        <v>321</v>
      </c>
      <c r="E119" s="75"/>
      <c r="F119" s="75"/>
      <c r="G119" s="33" t="s">
        <v>260</v>
      </c>
      <c r="H119" s="86">
        <v>1</v>
      </c>
      <c r="I119" s="33"/>
      <c r="J119" s="87">
        <v>4535</v>
      </c>
      <c r="K119" s="100"/>
      <c r="L119" s="129"/>
      <c r="M119" s="142"/>
      <c r="N119" s="81">
        <f t="shared" si="8"/>
        <v>4535</v>
      </c>
      <c r="O119" s="82">
        <v>0.4</v>
      </c>
      <c r="P119" s="81">
        <f t="shared" si="7"/>
        <v>1814</v>
      </c>
      <c r="Q119" s="145"/>
    </row>
    <row r="120" customHeight="1" spans="1:17">
      <c r="A120" s="69">
        <v>22</v>
      </c>
      <c r="B120" s="72"/>
      <c r="C120" s="89" t="s">
        <v>324</v>
      </c>
      <c r="D120" s="88" t="s">
        <v>321</v>
      </c>
      <c r="E120" s="75"/>
      <c r="F120" s="75"/>
      <c r="G120" s="33" t="s">
        <v>325</v>
      </c>
      <c r="H120" s="86">
        <v>41</v>
      </c>
      <c r="I120" s="33"/>
      <c r="J120" s="87">
        <v>630</v>
      </c>
      <c r="K120" s="100"/>
      <c r="L120" s="129"/>
      <c r="M120" s="142"/>
      <c r="N120" s="81">
        <f t="shared" si="8"/>
        <v>25830</v>
      </c>
      <c r="O120" s="82">
        <v>0.25</v>
      </c>
      <c r="P120" s="81">
        <f t="shared" si="7"/>
        <v>6457.5</v>
      </c>
      <c r="Q120" s="145"/>
    </row>
    <row r="121" customHeight="1" spans="1:17">
      <c r="A121" s="69">
        <v>23</v>
      </c>
      <c r="B121" s="72"/>
      <c r="C121" s="89" t="s">
        <v>326</v>
      </c>
      <c r="D121" s="88" t="s">
        <v>321</v>
      </c>
      <c r="E121" s="75"/>
      <c r="F121" s="75"/>
      <c r="G121" s="33" t="s">
        <v>325</v>
      </c>
      <c r="H121" s="86">
        <v>40</v>
      </c>
      <c r="I121" s="33"/>
      <c r="J121" s="87">
        <v>540</v>
      </c>
      <c r="K121" s="100"/>
      <c r="L121" s="129"/>
      <c r="M121" s="142"/>
      <c r="N121" s="81">
        <f t="shared" si="8"/>
        <v>21600</v>
      </c>
      <c r="O121" s="82">
        <v>0.25</v>
      </c>
      <c r="P121" s="81">
        <f t="shared" si="7"/>
        <v>5400</v>
      </c>
      <c r="Q121" s="145"/>
    </row>
    <row r="122" customHeight="1" spans="1:17">
      <c r="A122" s="69">
        <v>24</v>
      </c>
      <c r="B122" s="72"/>
      <c r="C122" s="89" t="s">
        <v>327</v>
      </c>
      <c r="D122" s="88" t="s">
        <v>321</v>
      </c>
      <c r="E122" s="75"/>
      <c r="F122" s="75"/>
      <c r="G122" s="33" t="s">
        <v>149</v>
      </c>
      <c r="H122" s="86">
        <v>1</v>
      </c>
      <c r="I122" s="33"/>
      <c r="J122" s="87">
        <v>5447</v>
      </c>
      <c r="K122" s="100"/>
      <c r="L122" s="129"/>
      <c r="M122" s="142"/>
      <c r="N122" s="81">
        <f t="shared" si="8"/>
        <v>5447</v>
      </c>
      <c r="O122" s="82">
        <v>0.4</v>
      </c>
      <c r="P122" s="81">
        <f t="shared" si="7"/>
        <v>2178.8</v>
      </c>
      <c r="Q122" s="147"/>
    </row>
    <row r="123" customHeight="1" spans="1:17">
      <c r="A123" s="69">
        <v>25</v>
      </c>
      <c r="B123" s="72"/>
      <c r="C123" s="89" t="s">
        <v>328</v>
      </c>
      <c r="D123" s="88" t="s">
        <v>329</v>
      </c>
      <c r="E123" s="75"/>
      <c r="F123" s="75"/>
      <c r="G123" s="33" t="s">
        <v>260</v>
      </c>
      <c r="H123" s="86">
        <v>1</v>
      </c>
      <c r="I123" s="33"/>
      <c r="J123" s="87">
        <v>16650</v>
      </c>
      <c r="K123" s="100"/>
      <c r="L123" s="129"/>
      <c r="M123" s="142"/>
      <c r="N123" s="81">
        <f t="shared" si="8"/>
        <v>16650</v>
      </c>
      <c r="O123" s="82">
        <v>0.5</v>
      </c>
      <c r="P123" s="81">
        <f t="shared" si="7"/>
        <v>8325</v>
      </c>
      <c r="Q123" s="144" t="s">
        <v>330</v>
      </c>
    </row>
    <row r="124" customHeight="1" spans="1:17">
      <c r="A124" s="69">
        <v>26</v>
      </c>
      <c r="B124" s="72"/>
      <c r="C124" s="89" t="s">
        <v>331</v>
      </c>
      <c r="D124" s="88" t="s">
        <v>329</v>
      </c>
      <c r="E124" s="75"/>
      <c r="F124" s="75"/>
      <c r="G124" s="33" t="s">
        <v>260</v>
      </c>
      <c r="H124" s="86">
        <v>1</v>
      </c>
      <c r="I124" s="33"/>
      <c r="J124" s="87">
        <v>16650</v>
      </c>
      <c r="K124" s="100"/>
      <c r="L124" s="129"/>
      <c r="M124" s="142"/>
      <c r="N124" s="81">
        <f t="shared" si="8"/>
        <v>16650</v>
      </c>
      <c r="O124" s="82">
        <v>0.3</v>
      </c>
      <c r="P124" s="81">
        <f t="shared" si="7"/>
        <v>4995</v>
      </c>
      <c r="Q124" s="145"/>
    </row>
    <row r="125" customHeight="1" spans="1:17">
      <c r="A125" s="69">
        <v>27</v>
      </c>
      <c r="B125" s="72"/>
      <c r="C125" s="89" t="s">
        <v>327</v>
      </c>
      <c r="D125" s="88" t="s">
        <v>329</v>
      </c>
      <c r="E125" s="75"/>
      <c r="F125" s="75"/>
      <c r="G125" s="33" t="s">
        <v>149</v>
      </c>
      <c r="H125" s="86">
        <v>1</v>
      </c>
      <c r="I125" s="33"/>
      <c r="J125" s="87">
        <v>1481</v>
      </c>
      <c r="K125" s="100"/>
      <c r="L125" s="129"/>
      <c r="M125" s="142"/>
      <c r="N125" s="81">
        <f t="shared" si="8"/>
        <v>1481</v>
      </c>
      <c r="O125" s="82">
        <v>0.5</v>
      </c>
      <c r="P125" s="81">
        <f t="shared" si="7"/>
        <v>740.5</v>
      </c>
      <c r="Q125" s="147"/>
    </row>
    <row r="126" customHeight="1" spans="1:17">
      <c r="A126" s="69">
        <v>28</v>
      </c>
      <c r="B126" s="72"/>
      <c r="C126" s="89" t="s">
        <v>332</v>
      </c>
      <c r="D126" s="88" t="s">
        <v>333</v>
      </c>
      <c r="E126" s="75"/>
      <c r="F126" s="75"/>
      <c r="G126" s="33" t="s">
        <v>260</v>
      </c>
      <c r="H126" s="86">
        <v>1000</v>
      </c>
      <c r="I126" s="33"/>
      <c r="J126" s="87">
        <v>18.9</v>
      </c>
      <c r="K126" s="100"/>
      <c r="L126" s="129"/>
      <c r="M126" s="142"/>
      <c r="N126" s="81">
        <f t="shared" si="8"/>
        <v>18900</v>
      </c>
      <c r="O126" s="82">
        <v>0.1</v>
      </c>
      <c r="P126" s="81">
        <f t="shared" si="7"/>
        <v>1890</v>
      </c>
      <c r="Q126" s="144" t="s">
        <v>334</v>
      </c>
    </row>
    <row r="127" customHeight="1" spans="1:17">
      <c r="A127" s="69">
        <v>29</v>
      </c>
      <c r="B127" s="72"/>
      <c r="C127" s="89" t="s">
        <v>332</v>
      </c>
      <c r="D127" s="88" t="s">
        <v>335</v>
      </c>
      <c r="E127" s="75"/>
      <c r="F127" s="75"/>
      <c r="G127" s="33" t="s">
        <v>260</v>
      </c>
      <c r="H127" s="86">
        <v>3000</v>
      </c>
      <c r="I127" s="33"/>
      <c r="J127" s="87">
        <v>20</v>
      </c>
      <c r="K127" s="100"/>
      <c r="L127" s="129"/>
      <c r="M127" s="142"/>
      <c r="N127" s="81">
        <f t="shared" si="8"/>
        <v>60000</v>
      </c>
      <c r="O127" s="82">
        <v>0.1</v>
      </c>
      <c r="P127" s="81">
        <f t="shared" si="7"/>
        <v>6000</v>
      </c>
      <c r="Q127" s="147"/>
    </row>
    <row r="128" customHeight="1" spans="1:17">
      <c r="A128" s="69">
        <v>30</v>
      </c>
      <c r="B128" s="72"/>
      <c r="C128" s="89" t="s">
        <v>336</v>
      </c>
      <c r="D128" s="88" t="s">
        <v>337</v>
      </c>
      <c r="E128" s="75"/>
      <c r="F128" s="75"/>
      <c r="G128" s="33" t="s">
        <v>83</v>
      </c>
      <c r="H128" s="86">
        <v>2</v>
      </c>
      <c r="I128" s="33"/>
      <c r="J128" s="87">
        <v>35840</v>
      </c>
      <c r="K128" s="100"/>
      <c r="L128" s="129"/>
      <c r="M128" s="142"/>
      <c r="N128" s="81">
        <f t="shared" si="8"/>
        <v>71680</v>
      </c>
      <c r="O128" s="82">
        <v>0.5</v>
      </c>
      <c r="P128" s="81">
        <f t="shared" si="7"/>
        <v>35840</v>
      </c>
      <c r="Q128" s="144" t="s">
        <v>338</v>
      </c>
    </row>
    <row r="129" customHeight="1" spans="1:17">
      <c r="A129" s="69">
        <v>31</v>
      </c>
      <c r="B129" s="72"/>
      <c r="C129" s="89" t="s">
        <v>338</v>
      </c>
      <c r="D129" s="88" t="s">
        <v>339</v>
      </c>
      <c r="E129" s="75"/>
      <c r="F129" s="75"/>
      <c r="G129" s="33" t="s">
        <v>83</v>
      </c>
      <c r="H129" s="86">
        <v>4</v>
      </c>
      <c r="I129" s="33"/>
      <c r="J129" s="87">
        <v>1991</v>
      </c>
      <c r="K129" s="100"/>
      <c r="L129" s="129"/>
      <c r="M129" s="142"/>
      <c r="N129" s="81">
        <f t="shared" si="8"/>
        <v>7964</v>
      </c>
      <c r="O129" s="82">
        <v>0.4</v>
      </c>
      <c r="P129" s="81">
        <f t="shared" si="7"/>
        <v>3185.6</v>
      </c>
      <c r="Q129" s="145"/>
    </row>
    <row r="130" customHeight="1" spans="1:17">
      <c r="A130" s="69">
        <v>32</v>
      </c>
      <c r="B130" s="72"/>
      <c r="C130" s="89" t="s">
        <v>338</v>
      </c>
      <c r="D130" s="88" t="s">
        <v>340</v>
      </c>
      <c r="E130" s="75"/>
      <c r="F130" s="75"/>
      <c r="G130" s="33" t="s">
        <v>83</v>
      </c>
      <c r="H130" s="86">
        <v>2</v>
      </c>
      <c r="I130" s="33"/>
      <c r="J130" s="87">
        <v>1477</v>
      </c>
      <c r="K130" s="100"/>
      <c r="L130" s="129"/>
      <c r="M130" s="142"/>
      <c r="N130" s="81">
        <f t="shared" si="8"/>
        <v>2954</v>
      </c>
      <c r="O130" s="82">
        <v>0.4</v>
      </c>
      <c r="P130" s="81">
        <f t="shared" si="7"/>
        <v>1181.6</v>
      </c>
      <c r="Q130" s="145"/>
    </row>
    <row r="131" customHeight="1" spans="1:17">
      <c r="A131" s="69">
        <v>33</v>
      </c>
      <c r="B131" s="72"/>
      <c r="C131" s="89" t="s">
        <v>338</v>
      </c>
      <c r="D131" s="88" t="s">
        <v>341</v>
      </c>
      <c r="E131" s="75"/>
      <c r="F131" s="75"/>
      <c r="G131" s="33" t="s">
        <v>83</v>
      </c>
      <c r="H131" s="86">
        <v>2</v>
      </c>
      <c r="I131" s="33"/>
      <c r="J131" s="87">
        <v>2345</v>
      </c>
      <c r="K131" s="100"/>
      <c r="L131" s="129"/>
      <c r="M131" s="142"/>
      <c r="N131" s="81">
        <f t="shared" si="8"/>
        <v>4690</v>
      </c>
      <c r="O131" s="82">
        <v>0.5</v>
      </c>
      <c r="P131" s="81">
        <f t="shared" si="7"/>
        <v>2345</v>
      </c>
      <c r="Q131" s="145"/>
    </row>
    <row r="132" customHeight="1" spans="1:17">
      <c r="A132" s="69">
        <v>34</v>
      </c>
      <c r="B132" s="72"/>
      <c r="C132" s="89" t="s">
        <v>338</v>
      </c>
      <c r="D132" s="88" t="s">
        <v>342</v>
      </c>
      <c r="E132" s="75"/>
      <c r="F132" s="75"/>
      <c r="G132" s="33" t="s">
        <v>83</v>
      </c>
      <c r="H132" s="86">
        <v>1</v>
      </c>
      <c r="I132" s="33"/>
      <c r="J132" s="87">
        <v>21814</v>
      </c>
      <c r="K132" s="100"/>
      <c r="L132" s="129"/>
      <c r="M132" s="142"/>
      <c r="N132" s="81">
        <f t="shared" si="8"/>
        <v>21814</v>
      </c>
      <c r="O132" s="82">
        <v>0.5</v>
      </c>
      <c r="P132" s="81">
        <f t="shared" si="7"/>
        <v>10907</v>
      </c>
      <c r="Q132" s="145"/>
    </row>
    <row r="133" customHeight="1" spans="1:17">
      <c r="A133" s="69">
        <v>35</v>
      </c>
      <c r="B133" s="72"/>
      <c r="C133" s="89" t="s">
        <v>338</v>
      </c>
      <c r="D133" s="88" t="s">
        <v>343</v>
      </c>
      <c r="E133" s="75"/>
      <c r="F133" s="75"/>
      <c r="G133" s="33" t="s">
        <v>83</v>
      </c>
      <c r="H133" s="86">
        <v>1</v>
      </c>
      <c r="I133" s="33"/>
      <c r="J133" s="87">
        <v>16194</v>
      </c>
      <c r="K133" s="100"/>
      <c r="L133" s="129"/>
      <c r="M133" s="142"/>
      <c r="N133" s="81">
        <f t="shared" si="8"/>
        <v>16194</v>
      </c>
      <c r="O133" s="82">
        <v>0.45</v>
      </c>
      <c r="P133" s="81">
        <f t="shared" si="7"/>
        <v>7287.3</v>
      </c>
      <c r="Q133" s="145"/>
    </row>
    <row r="134" customHeight="1" spans="1:17">
      <c r="A134" s="69">
        <v>36</v>
      </c>
      <c r="B134" s="72"/>
      <c r="C134" s="89" t="s">
        <v>338</v>
      </c>
      <c r="D134" s="88" t="s">
        <v>344</v>
      </c>
      <c r="E134" s="75"/>
      <c r="F134" s="75"/>
      <c r="G134" s="33" t="s">
        <v>83</v>
      </c>
      <c r="H134" s="86">
        <v>1</v>
      </c>
      <c r="I134" s="33"/>
      <c r="J134" s="87">
        <v>5460</v>
      </c>
      <c r="K134" s="100"/>
      <c r="L134" s="129"/>
      <c r="M134" s="142"/>
      <c r="N134" s="81">
        <f t="shared" si="8"/>
        <v>5460</v>
      </c>
      <c r="O134" s="82">
        <v>0.45</v>
      </c>
      <c r="P134" s="81">
        <f t="shared" si="7"/>
        <v>2457</v>
      </c>
      <c r="Q134" s="145"/>
    </row>
    <row r="135" customHeight="1" spans="1:17">
      <c r="A135" s="69">
        <v>37</v>
      </c>
      <c r="B135" s="72"/>
      <c r="C135" s="89" t="s">
        <v>338</v>
      </c>
      <c r="D135" s="88" t="s">
        <v>345</v>
      </c>
      <c r="E135" s="75"/>
      <c r="F135" s="75"/>
      <c r="G135" s="33" t="s">
        <v>83</v>
      </c>
      <c r="H135" s="86">
        <v>1</v>
      </c>
      <c r="I135" s="33"/>
      <c r="J135" s="87">
        <v>5982</v>
      </c>
      <c r="K135" s="100"/>
      <c r="L135" s="129"/>
      <c r="M135" s="142"/>
      <c r="N135" s="81">
        <f t="shared" si="8"/>
        <v>5982</v>
      </c>
      <c r="O135" s="82">
        <v>0.4</v>
      </c>
      <c r="P135" s="81">
        <f t="shared" si="7"/>
        <v>2392.8</v>
      </c>
      <c r="Q135" s="145"/>
    </row>
    <row r="136" customHeight="1" spans="1:17">
      <c r="A136" s="69">
        <v>38</v>
      </c>
      <c r="B136" s="72"/>
      <c r="C136" s="89" t="s">
        <v>338</v>
      </c>
      <c r="D136" s="88" t="s">
        <v>346</v>
      </c>
      <c r="E136" s="75"/>
      <c r="F136" s="75"/>
      <c r="G136" s="33" t="s">
        <v>83</v>
      </c>
      <c r="H136" s="86">
        <v>3</v>
      </c>
      <c r="I136" s="33"/>
      <c r="J136" s="87">
        <v>9823</v>
      </c>
      <c r="K136" s="100"/>
      <c r="L136" s="129"/>
      <c r="M136" s="142"/>
      <c r="N136" s="81">
        <f t="shared" si="8"/>
        <v>29469</v>
      </c>
      <c r="O136" s="82">
        <v>0.45</v>
      </c>
      <c r="P136" s="81">
        <f t="shared" si="7"/>
        <v>13261.05</v>
      </c>
      <c r="Q136" s="145"/>
    </row>
    <row r="137" customHeight="1" spans="1:17">
      <c r="A137" s="69">
        <v>39</v>
      </c>
      <c r="B137" s="72"/>
      <c r="C137" s="89" t="s">
        <v>338</v>
      </c>
      <c r="D137" s="88" t="s">
        <v>347</v>
      </c>
      <c r="E137" s="75"/>
      <c r="F137" s="75"/>
      <c r="G137" s="33" t="s">
        <v>83</v>
      </c>
      <c r="H137" s="86">
        <v>1</v>
      </c>
      <c r="I137" s="33"/>
      <c r="J137" s="87">
        <v>13000</v>
      </c>
      <c r="K137" s="100"/>
      <c r="L137" s="129"/>
      <c r="M137" s="142"/>
      <c r="N137" s="81">
        <f t="shared" si="8"/>
        <v>13000</v>
      </c>
      <c r="O137" s="82">
        <v>0.5</v>
      </c>
      <c r="P137" s="81">
        <f t="shared" si="7"/>
        <v>6500</v>
      </c>
      <c r="Q137" s="145"/>
    </row>
    <row r="138" customHeight="1" spans="1:17">
      <c r="A138" s="69">
        <v>40</v>
      </c>
      <c r="B138" s="72"/>
      <c r="C138" s="89" t="s">
        <v>338</v>
      </c>
      <c r="D138" s="88" t="s">
        <v>348</v>
      </c>
      <c r="E138" s="75"/>
      <c r="F138" s="75"/>
      <c r="G138" s="33" t="s">
        <v>83</v>
      </c>
      <c r="H138" s="33">
        <v>1</v>
      </c>
      <c r="I138" s="33"/>
      <c r="J138" s="87">
        <v>18000</v>
      </c>
      <c r="K138" s="100"/>
      <c r="L138" s="129"/>
      <c r="M138" s="148"/>
      <c r="N138" s="81">
        <f t="shared" si="8"/>
        <v>18000</v>
      </c>
      <c r="O138" s="82">
        <v>0.48</v>
      </c>
      <c r="P138" s="81">
        <f t="shared" si="7"/>
        <v>8640</v>
      </c>
      <c r="Q138" s="145"/>
    </row>
    <row r="139" customHeight="1" spans="1:17">
      <c r="A139" s="69">
        <v>41</v>
      </c>
      <c r="B139" s="72"/>
      <c r="C139" s="89" t="s">
        <v>338</v>
      </c>
      <c r="D139" s="88" t="s">
        <v>349</v>
      </c>
      <c r="E139" s="75"/>
      <c r="F139" s="75"/>
      <c r="G139" s="33" t="s">
        <v>83</v>
      </c>
      <c r="H139" s="33">
        <v>1</v>
      </c>
      <c r="I139" s="33"/>
      <c r="J139" s="87">
        <v>1000</v>
      </c>
      <c r="K139" s="100" t="s">
        <v>310</v>
      </c>
      <c r="L139" s="129"/>
      <c r="M139" s="148"/>
      <c r="N139" s="81">
        <f t="shared" si="8"/>
        <v>1000</v>
      </c>
      <c r="O139" s="82">
        <v>0.35</v>
      </c>
      <c r="P139" s="81">
        <f t="shared" si="7"/>
        <v>350</v>
      </c>
      <c r="Q139" s="145"/>
    </row>
    <row r="140" customHeight="1" spans="1:17">
      <c r="A140" s="69">
        <v>42</v>
      </c>
      <c r="B140" s="72"/>
      <c r="C140" s="89" t="s">
        <v>338</v>
      </c>
      <c r="D140" s="88" t="s">
        <v>350</v>
      </c>
      <c r="E140" s="75"/>
      <c r="F140" s="75"/>
      <c r="G140" s="33" t="s">
        <v>83</v>
      </c>
      <c r="H140" s="33">
        <v>2</v>
      </c>
      <c r="I140" s="33"/>
      <c r="J140" s="87">
        <v>2200</v>
      </c>
      <c r="K140" s="100"/>
      <c r="L140" s="129"/>
      <c r="M140" s="148"/>
      <c r="N140" s="81">
        <f t="shared" si="8"/>
        <v>4400</v>
      </c>
      <c r="O140" s="82">
        <v>0.35</v>
      </c>
      <c r="P140" s="81">
        <f t="shared" si="7"/>
        <v>1540</v>
      </c>
      <c r="Q140" s="147"/>
    </row>
    <row r="141" customHeight="1" spans="1:17">
      <c r="A141" s="69">
        <v>43</v>
      </c>
      <c r="B141" s="72"/>
      <c r="C141" s="89" t="s">
        <v>351</v>
      </c>
      <c r="D141" s="88" t="s">
        <v>352</v>
      </c>
      <c r="E141" s="75"/>
      <c r="F141" s="75"/>
      <c r="G141" s="33" t="s">
        <v>83</v>
      </c>
      <c r="H141" s="33">
        <v>1</v>
      </c>
      <c r="I141" s="33"/>
      <c r="J141" s="87">
        <v>20475</v>
      </c>
      <c r="K141" s="100"/>
      <c r="L141" s="129"/>
      <c r="M141" s="148"/>
      <c r="N141" s="81">
        <f t="shared" si="8"/>
        <v>20475</v>
      </c>
      <c r="O141" s="82">
        <v>0.7</v>
      </c>
      <c r="P141" s="81">
        <f t="shared" si="7"/>
        <v>14332.5</v>
      </c>
      <c r="Q141" s="144" t="s">
        <v>353</v>
      </c>
    </row>
    <row r="142" customHeight="1" spans="1:17">
      <c r="A142" s="69">
        <v>44</v>
      </c>
      <c r="B142" s="72"/>
      <c r="C142" s="89" t="s">
        <v>351</v>
      </c>
      <c r="D142" s="88" t="s">
        <v>354</v>
      </c>
      <c r="E142" s="75"/>
      <c r="F142" s="75"/>
      <c r="G142" s="33" t="s">
        <v>83</v>
      </c>
      <c r="H142" s="33">
        <v>1</v>
      </c>
      <c r="I142" s="33"/>
      <c r="J142" s="87">
        <v>9113</v>
      </c>
      <c r="K142" s="100"/>
      <c r="L142" s="129"/>
      <c r="M142" s="148"/>
      <c r="N142" s="81">
        <f t="shared" ref="N142:N168" si="9">H142*J142</f>
        <v>9113</v>
      </c>
      <c r="O142" s="82">
        <v>0.7</v>
      </c>
      <c r="P142" s="81">
        <f t="shared" si="7"/>
        <v>6379.1</v>
      </c>
      <c r="Q142" s="145"/>
    </row>
    <row r="143" customHeight="1" spans="1:17">
      <c r="A143" s="69">
        <v>45</v>
      </c>
      <c r="B143" s="72"/>
      <c r="C143" s="89" t="s">
        <v>351</v>
      </c>
      <c r="D143" s="88" t="s">
        <v>355</v>
      </c>
      <c r="E143" s="75"/>
      <c r="F143" s="75"/>
      <c r="G143" s="33" t="s">
        <v>83</v>
      </c>
      <c r="H143" s="33">
        <v>1</v>
      </c>
      <c r="I143" s="33"/>
      <c r="J143" s="87">
        <v>8442</v>
      </c>
      <c r="K143" s="100"/>
      <c r="L143" s="129"/>
      <c r="M143" s="148"/>
      <c r="N143" s="81">
        <f t="shared" si="9"/>
        <v>8442</v>
      </c>
      <c r="O143" s="82">
        <v>0.7</v>
      </c>
      <c r="P143" s="81">
        <f t="shared" si="7"/>
        <v>5909.4</v>
      </c>
      <c r="Q143" s="145"/>
    </row>
    <row r="144" customHeight="1" spans="1:17">
      <c r="A144" s="69">
        <v>46</v>
      </c>
      <c r="B144" s="72"/>
      <c r="C144" s="89" t="s">
        <v>351</v>
      </c>
      <c r="D144" s="88" t="s">
        <v>356</v>
      </c>
      <c r="E144" s="75"/>
      <c r="F144" s="75"/>
      <c r="G144" s="33" t="s">
        <v>83</v>
      </c>
      <c r="H144" s="33">
        <v>1</v>
      </c>
      <c r="I144" s="33"/>
      <c r="J144" s="87">
        <v>15615</v>
      </c>
      <c r="K144" s="100"/>
      <c r="L144" s="129"/>
      <c r="M144" s="148"/>
      <c r="N144" s="81">
        <f t="shared" si="9"/>
        <v>15615</v>
      </c>
      <c r="O144" s="82">
        <v>0.7</v>
      </c>
      <c r="P144" s="81">
        <f t="shared" si="7"/>
        <v>10930.5</v>
      </c>
      <c r="Q144" s="145"/>
    </row>
    <row r="145" customHeight="1" spans="1:17">
      <c r="A145" s="69">
        <v>47</v>
      </c>
      <c r="B145" s="72"/>
      <c r="C145" s="89" t="s">
        <v>351</v>
      </c>
      <c r="D145" s="88" t="s">
        <v>357</v>
      </c>
      <c r="E145" s="75"/>
      <c r="F145" s="75"/>
      <c r="G145" s="33" t="s">
        <v>83</v>
      </c>
      <c r="H145" s="33">
        <v>1</v>
      </c>
      <c r="I145" s="33"/>
      <c r="J145" s="87">
        <v>21231</v>
      </c>
      <c r="K145" s="100"/>
      <c r="L145" s="129"/>
      <c r="M145" s="148"/>
      <c r="N145" s="81">
        <f t="shared" si="9"/>
        <v>21231</v>
      </c>
      <c r="O145" s="82">
        <v>0.7</v>
      </c>
      <c r="P145" s="81">
        <f t="shared" si="7"/>
        <v>14861.7</v>
      </c>
      <c r="Q145" s="145"/>
    </row>
    <row r="146" customHeight="1" spans="1:17">
      <c r="A146" s="69">
        <v>48</v>
      </c>
      <c r="B146" s="72"/>
      <c r="C146" s="89" t="s">
        <v>351</v>
      </c>
      <c r="D146" s="88" t="s">
        <v>358</v>
      </c>
      <c r="E146" s="75"/>
      <c r="F146" s="75"/>
      <c r="G146" s="33" t="s">
        <v>83</v>
      </c>
      <c r="H146" s="33">
        <v>1</v>
      </c>
      <c r="I146" s="33"/>
      <c r="J146" s="87">
        <v>40320</v>
      </c>
      <c r="K146" s="100"/>
      <c r="L146" s="129"/>
      <c r="M146" s="148"/>
      <c r="N146" s="81">
        <f t="shared" si="9"/>
        <v>40320</v>
      </c>
      <c r="O146" s="82">
        <v>0.7</v>
      </c>
      <c r="P146" s="81">
        <f t="shared" si="7"/>
        <v>28224</v>
      </c>
      <c r="Q146" s="145"/>
    </row>
    <row r="147" customHeight="1" spans="1:17">
      <c r="A147" s="69">
        <v>49</v>
      </c>
      <c r="B147" s="72"/>
      <c r="C147" s="89" t="s">
        <v>351</v>
      </c>
      <c r="D147" s="88" t="s">
        <v>359</v>
      </c>
      <c r="E147" s="75"/>
      <c r="F147" s="75"/>
      <c r="G147" s="33" t="s">
        <v>83</v>
      </c>
      <c r="H147" s="33">
        <v>1</v>
      </c>
      <c r="I147" s="33"/>
      <c r="J147" s="87">
        <v>36900</v>
      </c>
      <c r="K147" s="100"/>
      <c r="L147" s="129"/>
      <c r="M147" s="148"/>
      <c r="N147" s="81">
        <f t="shared" si="9"/>
        <v>36900</v>
      </c>
      <c r="O147" s="82">
        <v>0.7</v>
      </c>
      <c r="P147" s="81">
        <f t="shared" si="7"/>
        <v>25830</v>
      </c>
      <c r="Q147" s="147"/>
    </row>
    <row r="148" customHeight="1" spans="1:17">
      <c r="A148" s="69">
        <v>50</v>
      </c>
      <c r="B148" s="72"/>
      <c r="C148" s="89" t="s">
        <v>360</v>
      </c>
      <c r="D148" s="88" t="s">
        <v>361</v>
      </c>
      <c r="E148" s="75"/>
      <c r="F148" s="75"/>
      <c r="G148" s="33" t="s">
        <v>83</v>
      </c>
      <c r="H148" s="33">
        <v>1</v>
      </c>
      <c r="I148" s="33"/>
      <c r="J148" s="87">
        <v>14455</v>
      </c>
      <c r="K148" s="100"/>
      <c r="L148" s="129"/>
      <c r="M148" s="148"/>
      <c r="N148" s="81">
        <f t="shared" si="9"/>
        <v>14455</v>
      </c>
      <c r="O148" s="82">
        <v>0.4</v>
      </c>
      <c r="P148" s="81">
        <f t="shared" ref="P148:P173" si="10">N148*O148</f>
        <v>5782</v>
      </c>
      <c r="Q148" s="144" t="s">
        <v>362</v>
      </c>
    </row>
    <row r="149" customHeight="1" spans="1:17">
      <c r="A149" s="69">
        <v>51</v>
      </c>
      <c r="B149" s="72"/>
      <c r="C149" s="89" t="s">
        <v>360</v>
      </c>
      <c r="D149" s="88" t="s">
        <v>363</v>
      </c>
      <c r="E149" s="75"/>
      <c r="F149" s="75"/>
      <c r="G149" s="33" t="s">
        <v>83</v>
      </c>
      <c r="H149" s="33">
        <v>2</v>
      </c>
      <c r="I149" s="33"/>
      <c r="J149" s="87">
        <v>6849</v>
      </c>
      <c r="K149" s="100"/>
      <c r="L149" s="129"/>
      <c r="M149" s="148"/>
      <c r="N149" s="81">
        <f t="shared" si="9"/>
        <v>13698</v>
      </c>
      <c r="O149" s="82">
        <v>0.4</v>
      </c>
      <c r="P149" s="81">
        <f t="shared" si="10"/>
        <v>5479.2</v>
      </c>
      <c r="Q149" s="145"/>
    </row>
    <row r="150" customHeight="1" spans="1:17">
      <c r="A150" s="69">
        <v>52</v>
      </c>
      <c r="B150" s="72"/>
      <c r="C150" s="89" t="s">
        <v>360</v>
      </c>
      <c r="D150" s="88" t="s">
        <v>364</v>
      </c>
      <c r="E150" s="75"/>
      <c r="F150" s="75"/>
      <c r="G150" s="33" t="s">
        <v>83</v>
      </c>
      <c r="H150" s="33">
        <v>2</v>
      </c>
      <c r="I150" s="33"/>
      <c r="J150" s="87">
        <v>6491</v>
      </c>
      <c r="K150" s="100"/>
      <c r="L150" s="129"/>
      <c r="M150" s="148"/>
      <c r="N150" s="81">
        <f t="shared" si="9"/>
        <v>12982</v>
      </c>
      <c r="O150" s="82">
        <v>0.4</v>
      </c>
      <c r="P150" s="81">
        <f t="shared" si="10"/>
        <v>5192.8</v>
      </c>
      <c r="Q150" s="145"/>
    </row>
    <row r="151" customHeight="1" spans="1:17">
      <c r="A151" s="69">
        <v>53</v>
      </c>
      <c r="B151" s="72"/>
      <c r="C151" s="89" t="s">
        <v>365</v>
      </c>
      <c r="D151" s="88" t="s">
        <v>366</v>
      </c>
      <c r="E151" s="75"/>
      <c r="F151" s="75"/>
      <c r="G151" s="33" t="s">
        <v>83</v>
      </c>
      <c r="H151" s="33">
        <v>2</v>
      </c>
      <c r="I151" s="33"/>
      <c r="J151" s="87">
        <v>6929</v>
      </c>
      <c r="K151" s="100"/>
      <c r="L151" s="129"/>
      <c r="M151" s="148"/>
      <c r="N151" s="81">
        <f t="shared" si="9"/>
        <v>13858</v>
      </c>
      <c r="O151" s="82">
        <v>0.4</v>
      </c>
      <c r="P151" s="81">
        <f t="shared" si="10"/>
        <v>5543.2</v>
      </c>
      <c r="Q151" s="145"/>
    </row>
    <row r="152" customHeight="1" spans="1:17">
      <c r="A152" s="69">
        <v>54</v>
      </c>
      <c r="B152" s="72"/>
      <c r="C152" s="89" t="s">
        <v>367</v>
      </c>
      <c r="D152" s="88" t="s">
        <v>368</v>
      </c>
      <c r="E152" s="75"/>
      <c r="F152" s="75"/>
      <c r="G152" s="33" t="s">
        <v>83</v>
      </c>
      <c r="H152" s="33">
        <v>2</v>
      </c>
      <c r="I152" s="33"/>
      <c r="J152" s="87">
        <v>1776</v>
      </c>
      <c r="K152" s="100"/>
      <c r="L152" s="129"/>
      <c r="M152" s="148"/>
      <c r="N152" s="81">
        <f t="shared" si="9"/>
        <v>3552</v>
      </c>
      <c r="O152" s="82">
        <v>0.4</v>
      </c>
      <c r="P152" s="81">
        <f t="shared" si="10"/>
        <v>1420.8</v>
      </c>
      <c r="Q152" s="145"/>
    </row>
    <row r="153" customHeight="1" spans="1:17">
      <c r="A153" s="69">
        <v>55</v>
      </c>
      <c r="B153" s="72"/>
      <c r="C153" s="89" t="s">
        <v>367</v>
      </c>
      <c r="D153" s="88" t="s">
        <v>369</v>
      </c>
      <c r="E153" s="75"/>
      <c r="F153" s="75"/>
      <c r="G153" s="33" t="s">
        <v>83</v>
      </c>
      <c r="H153" s="33">
        <v>1</v>
      </c>
      <c r="I153" s="33"/>
      <c r="J153" s="87">
        <v>2190</v>
      </c>
      <c r="K153" s="100"/>
      <c r="L153" s="129"/>
      <c r="M153" s="148"/>
      <c r="N153" s="81">
        <f t="shared" si="9"/>
        <v>2190</v>
      </c>
      <c r="O153" s="82">
        <v>0.4</v>
      </c>
      <c r="P153" s="81">
        <f t="shared" si="10"/>
        <v>876</v>
      </c>
      <c r="Q153" s="145"/>
    </row>
    <row r="154" customHeight="1" spans="1:17">
      <c r="A154" s="69">
        <v>56</v>
      </c>
      <c r="B154" s="72"/>
      <c r="C154" s="89" t="s">
        <v>370</v>
      </c>
      <c r="D154" s="88" t="s">
        <v>371</v>
      </c>
      <c r="E154" s="75"/>
      <c r="F154" s="75"/>
      <c r="G154" s="33" t="s">
        <v>83</v>
      </c>
      <c r="H154" s="33">
        <v>2</v>
      </c>
      <c r="I154" s="33"/>
      <c r="J154" s="87">
        <v>3822</v>
      </c>
      <c r="K154" s="100"/>
      <c r="L154" s="129"/>
      <c r="M154" s="148"/>
      <c r="N154" s="81">
        <f t="shared" si="9"/>
        <v>7644</v>
      </c>
      <c r="O154" s="82">
        <v>0.4</v>
      </c>
      <c r="P154" s="81">
        <f t="shared" si="10"/>
        <v>3057.6</v>
      </c>
      <c r="Q154" s="145"/>
    </row>
    <row r="155" customHeight="1" spans="1:17">
      <c r="A155" s="69">
        <v>57</v>
      </c>
      <c r="B155" s="72"/>
      <c r="C155" s="89" t="s">
        <v>367</v>
      </c>
      <c r="D155" s="88" t="s">
        <v>372</v>
      </c>
      <c r="E155" s="75"/>
      <c r="F155" s="75"/>
      <c r="G155" s="33" t="s">
        <v>83</v>
      </c>
      <c r="H155" s="33">
        <v>2</v>
      </c>
      <c r="I155" s="33"/>
      <c r="J155" s="87">
        <v>2707</v>
      </c>
      <c r="K155" s="100"/>
      <c r="L155" s="129"/>
      <c r="M155" s="148"/>
      <c r="N155" s="81">
        <f t="shared" si="9"/>
        <v>5414</v>
      </c>
      <c r="O155" s="82">
        <v>0.4</v>
      </c>
      <c r="P155" s="81">
        <f t="shared" si="10"/>
        <v>2165.6</v>
      </c>
      <c r="Q155" s="145"/>
    </row>
    <row r="156" customHeight="1" spans="1:17">
      <c r="A156" s="69">
        <v>58</v>
      </c>
      <c r="B156" s="72"/>
      <c r="C156" s="89" t="s">
        <v>367</v>
      </c>
      <c r="D156" s="88" t="s">
        <v>373</v>
      </c>
      <c r="E156" s="75"/>
      <c r="F156" s="75"/>
      <c r="G156" s="33" t="s">
        <v>83</v>
      </c>
      <c r="H156" s="33">
        <v>2</v>
      </c>
      <c r="I156" s="33"/>
      <c r="J156" s="87">
        <v>5177</v>
      </c>
      <c r="K156" s="100"/>
      <c r="L156" s="129"/>
      <c r="M156" s="148"/>
      <c r="N156" s="81">
        <f t="shared" si="9"/>
        <v>10354</v>
      </c>
      <c r="O156" s="82">
        <v>0.4</v>
      </c>
      <c r="P156" s="81">
        <f t="shared" si="10"/>
        <v>4141.6</v>
      </c>
      <c r="Q156" s="145"/>
    </row>
    <row r="157" customHeight="1" spans="1:17">
      <c r="A157" s="69">
        <v>59</v>
      </c>
      <c r="B157" s="72"/>
      <c r="C157" s="89" t="s">
        <v>367</v>
      </c>
      <c r="D157" s="88" t="s">
        <v>374</v>
      </c>
      <c r="E157" s="75"/>
      <c r="F157" s="75"/>
      <c r="G157" s="33" t="s">
        <v>83</v>
      </c>
      <c r="H157" s="33">
        <v>2</v>
      </c>
      <c r="I157" s="33"/>
      <c r="J157" s="87">
        <v>6411</v>
      </c>
      <c r="K157" s="100"/>
      <c r="L157" s="129"/>
      <c r="M157" s="148"/>
      <c r="N157" s="81">
        <f t="shared" si="9"/>
        <v>12822</v>
      </c>
      <c r="O157" s="82">
        <v>0.4</v>
      </c>
      <c r="P157" s="81">
        <f t="shared" si="10"/>
        <v>5128.8</v>
      </c>
      <c r="Q157" s="145"/>
    </row>
    <row r="158" customHeight="1" spans="1:17">
      <c r="A158" s="69">
        <v>60</v>
      </c>
      <c r="B158" s="72"/>
      <c r="C158" s="89" t="s">
        <v>367</v>
      </c>
      <c r="D158" s="88" t="s">
        <v>375</v>
      </c>
      <c r="E158" s="75"/>
      <c r="F158" s="75"/>
      <c r="G158" s="33" t="s">
        <v>83</v>
      </c>
      <c r="H158" s="33">
        <v>2</v>
      </c>
      <c r="I158" s="33"/>
      <c r="J158" s="87">
        <v>2340</v>
      </c>
      <c r="K158" s="100"/>
      <c r="L158" s="129"/>
      <c r="M158" s="148"/>
      <c r="N158" s="81">
        <f t="shared" si="9"/>
        <v>4680</v>
      </c>
      <c r="O158" s="82">
        <v>0.4</v>
      </c>
      <c r="P158" s="81">
        <f t="shared" si="10"/>
        <v>1872</v>
      </c>
      <c r="Q158" s="147"/>
    </row>
    <row r="159" customHeight="1" spans="1:17">
      <c r="A159" s="69">
        <v>61</v>
      </c>
      <c r="B159" s="72"/>
      <c r="C159" s="89" t="s">
        <v>376</v>
      </c>
      <c r="D159" s="88" t="s">
        <v>377</v>
      </c>
      <c r="E159" s="75"/>
      <c r="F159" s="75"/>
      <c r="G159" s="33" t="s">
        <v>83</v>
      </c>
      <c r="H159" s="33">
        <v>1</v>
      </c>
      <c r="I159" s="33"/>
      <c r="J159" s="87">
        <v>4460</v>
      </c>
      <c r="K159" s="100"/>
      <c r="L159" s="129"/>
      <c r="M159" s="148"/>
      <c r="N159" s="81">
        <f t="shared" si="9"/>
        <v>4460</v>
      </c>
      <c r="O159" s="82">
        <v>0.3</v>
      </c>
      <c r="P159" s="81">
        <f t="shared" si="10"/>
        <v>1338</v>
      </c>
      <c r="Q159" s="88"/>
    </row>
    <row r="160" customHeight="1" spans="1:17">
      <c r="A160" s="69">
        <v>62</v>
      </c>
      <c r="B160" s="72"/>
      <c r="C160" s="89" t="s">
        <v>378</v>
      </c>
      <c r="D160" s="88" t="s">
        <v>379</v>
      </c>
      <c r="E160" s="75"/>
      <c r="F160" s="75"/>
      <c r="G160" s="33" t="s">
        <v>83</v>
      </c>
      <c r="H160" s="33">
        <v>2</v>
      </c>
      <c r="I160" s="33"/>
      <c r="J160" s="87">
        <v>3150</v>
      </c>
      <c r="K160" s="100"/>
      <c r="L160" s="129"/>
      <c r="M160" s="148"/>
      <c r="N160" s="81">
        <f t="shared" si="9"/>
        <v>6300</v>
      </c>
      <c r="O160" s="82">
        <v>0.2</v>
      </c>
      <c r="P160" s="81">
        <f t="shared" si="10"/>
        <v>1260</v>
      </c>
      <c r="Q160" s="88"/>
    </row>
    <row r="161" customHeight="1" spans="1:18">
      <c r="A161" s="69">
        <v>63</v>
      </c>
      <c r="B161" s="72"/>
      <c r="C161" s="89" t="s">
        <v>380</v>
      </c>
      <c r="D161" s="88" t="s">
        <v>381</v>
      </c>
      <c r="E161" s="75"/>
      <c r="F161" s="75"/>
      <c r="G161" s="33" t="s">
        <v>83</v>
      </c>
      <c r="H161" s="33">
        <v>1</v>
      </c>
      <c r="I161" s="33"/>
      <c r="J161" s="87">
        <v>1800</v>
      </c>
      <c r="K161" s="100"/>
      <c r="L161" s="129"/>
      <c r="M161" s="148"/>
      <c r="N161" s="81">
        <f t="shared" si="9"/>
        <v>1800</v>
      </c>
      <c r="O161" s="82">
        <v>0.3</v>
      </c>
      <c r="P161" s="81">
        <f t="shared" si="10"/>
        <v>540</v>
      </c>
      <c r="Q161" s="88"/>
    </row>
    <row r="162" customHeight="1" spans="1:18">
      <c r="A162" s="69">
        <v>64</v>
      </c>
      <c r="B162" s="72"/>
      <c r="C162" s="89" t="s">
        <v>382</v>
      </c>
      <c r="D162" s="88" t="s">
        <v>383</v>
      </c>
      <c r="E162" s="75"/>
      <c r="F162" s="75"/>
      <c r="G162" s="33" t="s">
        <v>223</v>
      </c>
      <c r="H162" s="33">
        <v>3.5</v>
      </c>
      <c r="I162" s="33"/>
      <c r="J162" s="87">
        <v>3600</v>
      </c>
      <c r="K162" s="100"/>
      <c r="L162" s="129"/>
      <c r="M162" s="148"/>
      <c r="N162" s="81">
        <f t="shared" si="9"/>
        <v>12600</v>
      </c>
      <c r="O162" s="82">
        <v>0.9</v>
      </c>
      <c r="P162" s="81">
        <f t="shared" si="10"/>
        <v>11340</v>
      </c>
      <c r="Q162" s="88"/>
    </row>
    <row r="163" customHeight="1" spans="1:18">
      <c r="A163" s="69">
        <v>65</v>
      </c>
      <c r="B163" s="72"/>
      <c r="C163" s="89" t="s">
        <v>384</v>
      </c>
      <c r="D163" s="88"/>
      <c r="E163" s="75"/>
      <c r="F163" s="75"/>
      <c r="G163" s="33" t="s">
        <v>149</v>
      </c>
      <c r="H163" s="33">
        <v>1</v>
      </c>
      <c r="I163" s="33"/>
      <c r="J163" s="87">
        <v>13500</v>
      </c>
      <c r="K163" s="100"/>
      <c r="L163" s="129"/>
      <c r="M163" s="148"/>
      <c r="N163" s="81">
        <f t="shared" si="9"/>
        <v>13500</v>
      </c>
      <c r="O163" s="82">
        <v>0.3</v>
      </c>
      <c r="P163" s="81">
        <f t="shared" si="10"/>
        <v>4050</v>
      </c>
      <c r="Q163" s="88"/>
    </row>
    <row r="164" customHeight="1" spans="1:18">
      <c r="A164" s="69">
        <v>66</v>
      </c>
      <c r="B164" s="72"/>
      <c r="C164" s="89" t="s">
        <v>385</v>
      </c>
      <c r="D164" s="88" t="s">
        <v>386</v>
      </c>
      <c r="E164" s="75"/>
      <c r="F164" s="75"/>
      <c r="G164" s="33" t="s">
        <v>260</v>
      </c>
      <c r="H164" s="33">
        <v>3</v>
      </c>
      <c r="I164" s="33"/>
      <c r="J164" s="87">
        <v>1500</v>
      </c>
      <c r="K164" s="100"/>
      <c r="L164" s="129"/>
      <c r="M164" s="148"/>
      <c r="N164" s="81">
        <f t="shared" si="9"/>
        <v>4500</v>
      </c>
      <c r="O164" s="82">
        <v>0.3</v>
      </c>
      <c r="P164" s="81">
        <f t="shared" si="10"/>
        <v>1350</v>
      </c>
      <c r="Q164" s="88"/>
    </row>
    <row r="165" customHeight="1" spans="1:18">
      <c r="A165" s="69">
        <v>67</v>
      </c>
      <c r="B165" s="72"/>
      <c r="C165" s="89" t="s">
        <v>387</v>
      </c>
      <c r="D165" s="88" t="s">
        <v>388</v>
      </c>
      <c r="E165" s="75"/>
      <c r="F165" s="75"/>
      <c r="G165" s="33" t="s">
        <v>83</v>
      </c>
      <c r="H165" s="33">
        <v>3</v>
      </c>
      <c r="I165" s="33"/>
      <c r="J165" s="87">
        <v>19392</v>
      </c>
      <c r="K165" s="100"/>
      <c r="L165" s="129"/>
      <c r="M165" s="148"/>
      <c r="N165" s="81">
        <f t="shared" si="9"/>
        <v>58176</v>
      </c>
      <c r="O165" s="82">
        <v>0.3</v>
      </c>
      <c r="P165" s="81">
        <f t="shared" si="10"/>
        <v>17452.8</v>
      </c>
      <c r="Q165" s="88"/>
    </row>
    <row r="166" customHeight="1" spans="1:18">
      <c r="A166" s="69">
        <v>68</v>
      </c>
      <c r="B166" s="72"/>
      <c r="C166" s="89" t="s">
        <v>389</v>
      </c>
      <c r="D166" s="88"/>
      <c r="E166" s="75"/>
      <c r="F166" s="75"/>
      <c r="G166" s="33" t="s">
        <v>83</v>
      </c>
      <c r="H166" s="33">
        <v>1</v>
      </c>
      <c r="I166" s="33"/>
      <c r="J166" s="87">
        <v>6300</v>
      </c>
      <c r="K166" s="100"/>
      <c r="L166" s="129"/>
      <c r="M166" s="148"/>
      <c r="N166" s="81">
        <f t="shared" si="9"/>
        <v>6300</v>
      </c>
      <c r="O166" s="82">
        <v>0.3</v>
      </c>
      <c r="P166" s="81">
        <f t="shared" si="10"/>
        <v>1890</v>
      </c>
      <c r="Q166" s="88"/>
    </row>
    <row r="167" s="52" customFormat="1" customHeight="1" spans="1:18">
      <c r="A167" s="149">
        <v>70</v>
      </c>
      <c r="B167" s="109" t="s">
        <v>390</v>
      </c>
      <c r="C167" s="106" t="s">
        <v>391</v>
      </c>
      <c r="D167" s="106"/>
      <c r="E167" s="107"/>
      <c r="F167" s="107"/>
      <c r="G167" s="150" t="s">
        <v>37</v>
      </c>
      <c r="H167" s="151">
        <f>16.3*6.35</f>
        <v>103.505</v>
      </c>
      <c r="I167" s="109"/>
      <c r="J167" s="110">
        <v>500</v>
      </c>
      <c r="K167" s="111" t="s">
        <v>392</v>
      </c>
      <c r="L167" s="152">
        <v>101799.03</v>
      </c>
      <c r="M167" s="153">
        <v>63624.18</v>
      </c>
      <c r="N167" s="114">
        <f t="shared" si="9"/>
        <v>51752.5</v>
      </c>
      <c r="O167" s="115">
        <v>0.16</v>
      </c>
      <c r="P167" s="114">
        <f t="shared" si="10"/>
        <v>8280.4</v>
      </c>
      <c r="Q167" s="106"/>
      <c r="R167" s="154"/>
    </row>
    <row r="168" s="52" customFormat="1" customHeight="1" spans="1:18">
      <c r="A168" s="149">
        <v>71</v>
      </c>
      <c r="B168" s="109" t="s">
        <v>393</v>
      </c>
      <c r="C168" s="106" t="s">
        <v>394</v>
      </c>
      <c r="D168" s="106"/>
      <c r="E168" s="107"/>
      <c r="F168" s="107"/>
      <c r="G168" s="150" t="s">
        <v>37</v>
      </c>
      <c r="H168" s="155">
        <f>3*11+15.2*5.7+12.7*3.6+11.8*12.1</f>
        <v>308.14</v>
      </c>
      <c r="I168" s="109"/>
      <c r="J168" s="110">
        <v>260</v>
      </c>
      <c r="K168" s="111" t="s">
        <v>392</v>
      </c>
      <c r="L168" s="152">
        <v>192846.6</v>
      </c>
      <c r="M168" s="153">
        <v>120528.9</v>
      </c>
      <c r="N168" s="114">
        <f t="shared" ref="N168:N172" si="11">H168*J168</f>
        <v>80116.4</v>
      </c>
      <c r="O168" s="115">
        <v>0.15</v>
      </c>
      <c r="P168" s="114">
        <f t="shared" si="10"/>
        <v>12017.46</v>
      </c>
      <c r="Q168" s="106"/>
      <c r="R168" s="154"/>
    </row>
    <row r="169" s="52" customFormat="1" customHeight="1" spans="1:18">
      <c r="A169" s="149">
        <v>72</v>
      </c>
      <c r="B169" s="109" t="s">
        <v>395</v>
      </c>
      <c r="C169" s="106" t="s">
        <v>396</v>
      </c>
      <c r="D169" s="106"/>
      <c r="E169" s="107"/>
      <c r="F169" s="107"/>
      <c r="G169" s="150" t="s">
        <v>78</v>
      </c>
      <c r="H169" s="155">
        <v>1</v>
      </c>
      <c r="I169" s="109"/>
      <c r="J169" s="110"/>
      <c r="K169" s="111" t="s">
        <v>62</v>
      </c>
      <c r="L169" s="156">
        <v>72511.62</v>
      </c>
      <c r="M169" s="156">
        <v>6042.47</v>
      </c>
      <c r="N169" s="114">
        <f t="shared" si="11"/>
        <v>0</v>
      </c>
      <c r="O169" s="115"/>
      <c r="P169" s="114">
        <f t="shared" si="10"/>
        <v>0</v>
      </c>
      <c r="Q169" s="106" t="s">
        <v>397</v>
      </c>
      <c r="R169" s="154"/>
    </row>
    <row r="170" s="52" customFormat="1" customHeight="1" spans="1:18">
      <c r="A170" s="149">
        <v>73</v>
      </c>
      <c r="B170" s="109"/>
      <c r="C170" s="157" t="s">
        <v>398</v>
      </c>
      <c r="D170" s="104"/>
      <c r="E170" s="104"/>
      <c r="F170" s="109" t="s">
        <v>399</v>
      </c>
      <c r="G170" s="150" t="s">
        <v>37</v>
      </c>
      <c r="H170" s="104">
        <f>80*30</f>
        <v>2400</v>
      </c>
      <c r="I170" s="109"/>
      <c r="J170" s="110">
        <v>760</v>
      </c>
      <c r="K170" s="111" t="s">
        <v>400</v>
      </c>
      <c r="L170" s="152"/>
      <c r="M170" s="153"/>
      <c r="N170" s="114">
        <f t="shared" si="11"/>
        <v>1824000</v>
      </c>
      <c r="O170" s="115">
        <v>0.2</v>
      </c>
      <c r="P170" s="114">
        <f t="shared" si="10"/>
        <v>364800</v>
      </c>
      <c r="Q170" s="157" t="s">
        <v>401</v>
      </c>
      <c r="R170" s="154"/>
    </row>
    <row r="171" s="52" customFormat="1" customHeight="1" spans="1:18">
      <c r="A171" s="149">
        <v>74</v>
      </c>
      <c r="B171" s="109"/>
      <c r="C171" s="157" t="s">
        <v>402</v>
      </c>
      <c r="D171" s="106"/>
      <c r="E171" s="107"/>
      <c r="F171" s="107"/>
      <c r="G171" s="150" t="s">
        <v>37</v>
      </c>
      <c r="H171" s="104">
        <f>22.75*30.7+27.85*24.8+18.9*24.2</f>
        <v>1846.485</v>
      </c>
      <c r="I171" s="109"/>
      <c r="J171" s="110">
        <v>800</v>
      </c>
      <c r="K171" s="111" t="s">
        <v>400</v>
      </c>
      <c r="L171" s="152"/>
      <c r="M171" s="153"/>
      <c r="N171" s="114">
        <f t="shared" si="11"/>
        <v>1477188</v>
      </c>
      <c r="O171" s="115">
        <v>0.2</v>
      </c>
      <c r="P171" s="114">
        <f t="shared" si="10"/>
        <v>295437.6</v>
      </c>
      <c r="Q171" s="157" t="s">
        <v>403</v>
      </c>
      <c r="R171" s="154"/>
    </row>
    <row r="172" s="52" customFormat="1" customHeight="1" spans="1:18">
      <c r="A172" s="149">
        <v>75</v>
      </c>
      <c r="B172" s="104"/>
      <c r="C172" s="157" t="s">
        <v>404</v>
      </c>
      <c r="D172" s="106"/>
      <c r="E172" s="107"/>
      <c r="F172" s="107"/>
      <c r="G172" s="150" t="s">
        <v>37</v>
      </c>
      <c r="H172" s="104">
        <f>20.75*33.5</f>
        <v>695.125</v>
      </c>
      <c r="I172" s="109"/>
      <c r="J172" s="110">
        <v>700</v>
      </c>
      <c r="K172" s="111" t="s">
        <v>400</v>
      </c>
      <c r="L172" s="152"/>
      <c r="M172" s="153"/>
      <c r="N172" s="114">
        <f t="shared" si="11"/>
        <v>486587.5</v>
      </c>
      <c r="O172" s="115">
        <v>0.2</v>
      </c>
      <c r="P172" s="114">
        <f t="shared" si="10"/>
        <v>97317.5</v>
      </c>
      <c r="Q172" s="157" t="s">
        <v>405</v>
      </c>
      <c r="R172" s="154"/>
    </row>
    <row r="173" customHeight="1" spans="1:18">
      <c r="A173" s="69"/>
      <c r="B173" s="72"/>
      <c r="C173" s="72"/>
      <c r="D173" s="72"/>
      <c r="E173" s="75"/>
      <c r="F173" s="75"/>
      <c r="G173" s="69"/>
      <c r="H173" s="69"/>
      <c r="I173" s="100"/>
      <c r="J173" s="100"/>
      <c r="K173" s="100"/>
      <c r="L173" s="158"/>
      <c r="M173" s="81"/>
      <c r="N173" s="81"/>
      <c r="O173" s="159"/>
      <c r="P173" s="81"/>
      <c r="Q173" s="75"/>
    </row>
    <row r="174" customHeight="1" spans="1:18">
      <c r="A174" s="160" t="s">
        <v>406</v>
      </c>
      <c r="B174" s="161"/>
      <c r="C174" s="162"/>
      <c r="D174" s="69"/>
      <c r="E174" s="75"/>
      <c r="F174" s="75"/>
      <c r="G174" s="69"/>
      <c r="H174" s="69"/>
      <c r="I174" s="100"/>
      <c r="J174" s="100"/>
      <c r="K174" s="100"/>
      <c r="L174" s="158">
        <f>SUM(L8:L173)</f>
        <v>50370978.5</v>
      </c>
      <c r="M174" s="158">
        <f>SUM(M8:M173)</f>
        <v>25972387.31</v>
      </c>
      <c r="N174" s="158">
        <f>SUM(N8:N173)</f>
        <v>30796025.1</v>
      </c>
      <c r="O174" s="158"/>
      <c r="P174" s="81">
        <f>SUM(P8:P173)</f>
        <v>8861791.854</v>
      </c>
      <c r="Q174" s="75"/>
    </row>
    <row r="176" customHeight="1" spans="1:18">
      <c r="N176" s="102"/>
      <c r="O176" s="102"/>
      <c r="P176" s="102"/>
    </row>
    <row r="180" customHeight="1" spans="16:16">
      <c r="P180" s="102"/>
    </row>
    <row r="182" customHeight="1" spans="16:16">
      <c r="P182" s="102"/>
    </row>
    <row r="185" customHeight="1" spans="16:16">
      <c r="P185" s="102"/>
    </row>
  </sheetData>
  <mergeCells count="29">
    <mergeCell ref="A2:Q2"/>
    <mergeCell ref="A3:Q3"/>
    <mergeCell ref="L6:M6"/>
    <mergeCell ref="N6:P6"/>
    <mergeCell ref="A174:C17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J22:J24"/>
    <mergeCell ref="K6:K7"/>
    <mergeCell ref="N22:N24"/>
    <mergeCell ref="O22:O24"/>
    <mergeCell ref="P22:P24"/>
    <mergeCell ref="Q6:Q7"/>
    <mergeCell ref="Q103:Q110"/>
    <mergeCell ref="Q111:Q117"/>
    <mergeCell ref="Q118:Q122"/>
    <mergeCell ref="Q123:Q125"/>
    <mergeCell ref="Q126:Q127"/>
    <mergeCell ref="Q128:Q140"/>
    <mergeCell ref="Q141:Q147"/>
    <mergeCell ref="Q148:Q158"/>
  </mergeCells>
  <hyperlinks>
    <hyperlink ref="A1" location="索引目录!E41" display="返回索引页"/>
    <hyperlink ref="B1" location="'4-6固定资产汇总'!B13" display="返回"/>
  </hyperlinks>
  <pageMargins left="0.7" right="0.7" top="0.75" bottom="0.75" header="0.3" footer="0.3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3"/>
  <sheetViews>
    <sheetView tabSelected="1" topLeftCell="A135" workbookViewId="0">
      <selection activeCell="C159" sqref="C159"/>
    </sheetView>
  </sheetViews>
  <sheetFormatPr defaultColWidth="9.46666666666667" defaultRowHeight="12.75"/>
  <cols>
    <col min="1" max="1" width="5.23333333333333" style="4" customWidth="1"/>
    <col min="2" max="2" width="19.2333333333333" style="4" customWidth="1"/>
    <col min="3" max="3" width="25.875" style="4" customWidth="1"/>
    <col min="4" max="4" width="7.23333333333333" style="4" customWidth="1"/>
    <col min="5" max="5" width="7.35" style="4" hidden="1" customWidth="1" outlineLevel="1"/>
    <col min="6" max="6" width="8.46666666666667" style="4" hidden="1" customWidth="1" outlineLevel="1"/>
    <col min="7" max="7" width="14" style="4" hidden="1" customWidth="1" outlineLevel="1"/>
    <col min="8" max="8" width="10" style="4" customWidth="1" collapsed="1"/>
    <col min="9" max="9" width="10.35" style="4" customWidth="1"/>
    <col min="10" max="10" width="9.64166666666667" style="5" customWidth="1"/>
    <col min="11" max="11" width="11" style="4" customWidth="1"/>
    <col min="12" max="12" width="11.6416666666667" style="4" customWidth="1"/>
    <col min="13" max="13" width="12.2333333333333" style="4" customWidth="1"/>
    <col min="14" max="14" width="12.4666666666667" style="4" customWidth="1"/>
    <col min="15" max="15" width="9.23333333333333" style="4" hidden="1" customWidth="1"/>
    <col min="16" max="16" width="8.23333333333333" style="4" hidden="1" customWidth="1"/>
    <col min="17" max="17" width="14.6416666666667" style="4" customWidth="1"/>
    <col min="18" max="256" width="9.46666666666667" style="4"/>
    <col min="257" max="257" width="5.23333333333333" style="4" customWidth="1"/>
    <col min="258" max="258" width="17.4666666666667" style="4" customWidth="1"/>
    <col min="259" max="259" width="16.4666666666667" style="4" customWidth="1"/>
    <col min="260" max="260" width="7.23333333333333" style="4" customWidth="1"/>
    <col min="261" max="263" width="9.46666666666667" style="4" hidden="1" customWidth="1"/>
    <col min="264" max="264" width="7.46666666666667" style="4" customWidth="1"/>
    <col min="265" max="265" width="8.11666666666667" style="4" customWidth="1"/>
    <col min="266" max="266" width="9.64166666666667" style="4" customWidth="1"/>
    <col min="267" max="267" width="11" style="4" customWidth="1"/>
    <col min="268" max="268" width="7.75833333333333" style="4" customWidth="1"/>
    <col min="269" max="269" width="10.6416666666667" style="4" customWidth="1"/>
    <col min="270" max="270" width="12.4666666666667" style="4" customWidth="1"/>
    <col min="271" max="271" width="9.23333333333333" style="4" customWidth="1"/>
    <col min="272" max="272" width="8.23333333333333" style="4" customWidth="1"/>
    <col min="273" max="273" width="22.1166666666667" style="4" customWidth="1"/>
    <col min="274" max="512" width="9.46666666666667" style="4"/>
    <col min="513" max="513" width="5.23333333333333" style="4" customWidth="1"/>
    <col min="514" max="514" width="17.4666666666667" style="4" customWidth="1"/>
    <col min="515" max="515" width="16.4666666666667" style="4" customWidth="1"/>
    <col min="516" max="516" width="7.23333333333333" style="4" customWidth="1"/>
    <col min="517" max="519" width="9.46666666666667" style="4" hidden="1" customWidth="1"/>
    <col min="520" max="520" width="7.46666666666667" style="4" customWidth="1"/>
    <col min="521" max="521" width="8.11666666666667" style="4" customWidth="1"/>
    <col min="522" max="522" width="9.64166666666667" style="4" customWidth="1"/>
    <col min="523" max="523" width="11" style="4" customWidth="1"/>
    <col min="524" max="524" width="7.75833333333333" style="4" customWidth="1"/>
    <col min="525" max="525" width="10.6416666666667" style="4" customWidth="1"/>
    <col min="526" max="526" width="12.4666666666667" style="4" customWidth="1"/>
    <col min="527" max="527" width="9.23333333333333" style="4" customWidth="1"/>
    <col min="528" max="528" width="8.23333333333333" style="4" customWidth="1"/>
    <col min="529" max="529" width="22.1166666666667" style="4" customWidth="1"/>
    <col min="530" max="768" width="9.46666666666667" style="4"/>
    <col min="769" max="769" width="5.23333333333333" style="4" customWidth="1"/>
    <col min="770" max="770" width="17.4666666666667" style="4" customWidth="1"/>
    <col min="771" max="771" width="16.4666666666667" style="4" customWidth="1"/>
    <col min="772" max="772" width="7.23333333333333" style="4" customWidth="1"/>
    <col min="773" max="775" width="9.46666666666667" style="4" hidden="1" customWidth="1"/>
    <col min="776" max="776" width="7.46666666666667" style="4" customWidth="1"/>
    <col min="777" max="777" width="8.11666666666667" style="4" customWidth="1"/>
    <col min="778" max="778" width="9.64166666666667" style="4" customWidth="1"/>
    <col min="779" max="779" width="11" style="4" customWidth="1"/>
    <col min="780" max="780" width="7.75833333333333" style="4" customWidth="1"/>
    <col min="781" max="781" width="10.6416666666667" style="4" customWidth="1"/>
    <col min="782" max="782" width="12.4666666666667" style="4" customWidth="1"/>
    <col min="783" max="783" width="9.23333333333333" style="4" customWidth="1"/>
    <col min="784" max="784" width="8.23333333333333" style="4" customWidth="1"/>
    <col min="785" max="785" width="22.1166666666667" style="4" customWidth="1"/>
    <col min="786" max="1024" width="9.46666666666667" style="4"/>
    <col min="1025" max="1025" width="5.23333333333333" style="4" customWidth="1"/>
    <col min="1026" max="1026" width="17.4666666666667" style="4" customWidth="1"/>
    <col min="1027" max="1027" width="16.4666666666667" style="4" customWidth="1"/>
    <col min="1028" max="1028" width="7.23333333333333" style="4" customWidth="1"/>
    <col min="1029" max="1031" width="9.46666666666667" style="4" hidden="1" customWidth="1"/>
    <col min="1032" max="1032" width="7.46666666666667" style="4" customWidth="1"/>
    <col min="1033" max="1033" width="8.11666666666667" style="4" customWidth="1"/>
    <col min="1034" max="1034" width="9.64166666666667" style="4" customWidth="1"/>
    <col min="1035" max="1035" width="11" style="4" customWidth="1"/>
    <col min="1036" max="1036" width="7.75833333333333" style="4" customWidth="1"/>
    <col min="1037" max="1037" width="10.6416666666667" style="4" customWidth="1"/>
    <col min="1038" max="1038" width="12.4666666666667" style="4" customWidth="1"/>
    <col min="1039" max="1039" width="9.23333333333333" style="4" customWidth="1"/>
    <col min="1040" max="1040" width="8.23333333333333" style="4" customWidth="1"/>
    <col min="1041" max="1041" width="22.1166666666667" style="4" customWidth="1"/>
    <col min="1042" max="1280" width="9.46666666666667" style="4"/>
    <col min="1281" max="1281" width="5.23333333333333" style="4" customWidth="1"/>
    <col min="1282" max="1282" width="17.4666666666667" style="4" customWidth="1"/>
    <col min="1283" max="1283" width="16.4666666666667" style="4" customWidth="1"/>
    <col min="1284" max="1284" width="7.23333333333333" style="4" customWidth="1"/>
    <col min="1285" max="1287" width="9.46666666666667" style="4" hidden="1" customWidth="1"/>
    <col min="1288" max="1288" width="7.46666666666667" style="4" customWidth="1"/>
    <col min="1289" max="1289" width="8.11666666666667" style="4" customWidth="1"/>
    <col min="1290" max="1290" width="9.64166666666667" style="4" customWidth="1"/>
    <col min="1291" max="1291" width="11" style="4" customWidth="1"/>
    <col min="1292" max="1292" width="7.75833333333333" style="4" customWidth="1"/>
    <col min="1293" max="1293" width="10.6416666666667" style="4" customWidth="1"/>
    <col min="1294" max="1294" width="12.4666666666667" style="4" customWidth="1"/>
    <col min="1295" max="1295" width="9.23333333333333" style="4" customWidth="1"/>
    <col min="1296" max="1296" width="8.23333333333333" style="4" customWidth="1"/>
    <col min="1297" max="1297" width="22.1166666666667" style="4" customWidth="1"/>
    <col min="1298" max="1536" width="9.46666666666667" style="4"/>
    <col min="1537" max="1537" width="5.23333333333333" style="4" customWidth="1"/>
    <col min="1538" max="1538" width="17.4666666666667" style="4" customWidth="1"/>
    <col min="1539" max="1539" width="16.4666666666667" style="4" customWidth="1"/>
    <col min="1540" max="1540" width="7.23333333333333" style="4" customWidth="1"/>
    <col min="1541" max="1543" width="9.46666666666667" style="4" hidden="1" customWidth="1"/>
    <col min="1544" max="1544" width="7.46666666666667" style="4" customWidth="1"/>
    <col min="1545" max="1545" width="8.11666666666667" style="4" customWidth="1"/>
    <col min="1546" max="1546" width="9.64166666666667" style="4" customWidth="1"/>
    <col min="1547" max="1547" width="11" style="4" customWidth="1"/>
    <col min="1548" max="1548" width="7.75833333333333" style="4" customWidth="1"/>
    <col min="1549" max="1549" width="10.6416666666667" style="4" customWidth="1"/>
    <col min="1550" max="1550" width="12.4666666666667" style="4" customWidth="1"/>
    <col min="1551" max="1551" width="9.23333333333333" style="4" customWidth="1"/>
    <col min="1552" max="1552" width="8.23333333333333" style="4" customWidth="1"/>
    <col min="1553" max="1553" width="22.1166666666667" style="4" customWidth="1"/>
    <col min="1554" max="1792" width="9.46666666666667" style="4"/>
    <col min="1793" max="1793" width="5.23333333333333" style="4" customWidth="1"/>
    <col min="1794" max="1794" width="17.4666666666667" style="4" customWidth="1"/>
    <col min="1795" max="1795" width="16.4666666666667" style="4" customWidth="1"/>
    <col min="1796" max="1796" width="7.23333333333333" style="4" customWidth="1"/>
    <col min="1797" max="1799" width="9.46666666666667" style="4" hidden="1" customWidth="1"/>
    <col min="1800" max="1800" width="7.46666666666667" style="4" customWidth="1"/>
    <col min="1801" max="1801" width="8.11666666666667" style="4" customWidth="1"/>
    <col min="1802" max="1802" width="9.64166666666667" style="4" customWidth="1"/>
    <col min="1803" max="1803" width="11" style="4" customWidth="1"/>
    <col min="1804" max="1804" width="7.75833333333333" style="4" customWidth="1"/>
    <col min="1805" max="1805" width="10.6416666666667" style="4" customWidth="1"/>
    <col min="1806" max="1806" width="12.4666666666667" style="4" customWidth="1"/>
    <col min="1807" max="1807" width="9.23333333333333" style="4" customWidth="1"/>
    <col min="1808" max="1808" width="8.23333333333333" style="4" customWidth="1"/>
    <col min="1809" max="1809" width="22.1166666666667" style="4" customWidth="1"/>
    <col min="1810" max="2048" width="9.46666666666667" style="4"/>
    <col min="2049" max="2049" width="5.23333333333333" style="4" customWidth="1"/>
    <col min="2050" max="2050" width="17.4666666666667" style="4" customWidth="1"/>
    <col min="2051" max="2051" width="16.4666666666667" style="4" customWidth="1"/>
    <col min="2052" max="2052" width="7.23333333333333" style="4" customWidth="1"/>
    <col min="2053" max="2055" width="9.46666666666667" style="4" hidden="1" customWidth="1"/>
    <col min="2056" max="2056" width="7.46666666666667" style="4" customWidth="1"/>
    <col min="2057" max="2057" width="8.11666666666667" style="4" customWidth="1"/>
    <col min="2058" max="2058" width="9.64166666666667" style="4" customWidth="1"/>
    <col min="2059" max="2059" width="11" style="4" customWidth="1"/>
    <col min="2060" max="2060" width="7.75833333333333" style="4" customWidth="1"/>
    <col min="2061" max="2061" width="10.6416666666667" style="4" customWidth="1"/>
    <col min="2062" max="2062" width="12.4666666666667" style="4" customWidth="1"/>
    <col min="2063" max="2063" width="9.23333333333333" style="4" customWidth="1"/>
    <col min="2064" max="2064" width="8.23333333333333" style="4" customWidth="1"/>
    <col min="2065" max="2065" width="22.1166666666667" style="4" customWidth="1"/>
    <col min="2066" max="2304" width="9.46666666666667" style="4"/>
    <col min="2305" max="2305" width="5.23333333333333" style="4" customWidth="1"/>
    <col min="2306" max="2306" width="17.4666666666667" style="4" customWidth="1"/>
    <col min="2307" max="2307" width="16.4666666666667" style="4" customWidth="1"/>
    <col min="2308" max="2308" width="7.23333333333333" style="4" customWidth="1"/>
    <col min="2309" max="2311" width="9.46666666666667" style="4" hidden="1" customWidth="1"/>
    <col min="2312" max="2312" width="7.46666666666667" style="4" customWidth="1"/>
    <col min="2313" max="2313" width="8.11666666666667" style="4" customWidth="1"/>
    <col min="2314" max="2314" width="9.64166666666667" style="4" customWidth="1"/>
    <col min="2315" max="2315" width="11" style="4" customWidth="1"/>
    <col min="2316" max="2316" width="7.75833333333333" style="4" customWidth="1"/>
    <col min="2317" max="2317" width="10.6416666666667" style="4" customWidth="1"/>
    <col min="2318" max="2318" width="12.4666666666667" style="4" customWidth="1"/>
    <col min="2319" max="2319" width="9.23333333333333" style="4" customWidth="1"/>
    <col min="2320" max="2320" width="8.23333333333333" style="4" customWidth="1"/>
    <col min="2321" max="2321" width="22.1166666666667" style="4" customWidth="1"/>
    <col min="2322" max="2560" width="9.46666666666667" style="4"/>
    <col min="2561" max="2561" width="5.23333333333333" style="4" customWidth="1"/>
    <col min="2562" max="2562" width="17.4666666666667" style="4" customWidth="1"/>
    <col min="2563" max="2563" width="16.4666666666667" style="4" customWidth="1"/>
    <col min="2564" max="2564" width="7.23333333333333" style="4" customWidth="1"/>
    <col min="2565" max="2567" width="9.46666666666667" style="4" hidden="1" customWidth="1"/>
    <col min="2568" max="2568" width="7.46666666666667" style="4" customWidth="1"/>
    <col min="2569" max="2569" width="8.11666666666667" style="4" customWidth="1"/>
    <col min="2570" max="2570" width="9.64166666666667" style="4" customWidth="1"/>
    <col min="2571" max="2571" width="11" style="4" customWidth="1"/>
    <col min="2572" max="2572" width="7.75833333333333" style="4" customWidth="1"/>
    <col min="2573" max="2573" width="10.6416666666667" style="4" customWidth="1"/>
    <col min="2574" max="2574" width="12.4666666666667" style="4" customWidth="1"/>
    <col min="2575" max="2575" width="9.23333333333333" style="4" customWidth="1"/>
    <col min="2576" max="2576" width="8.23333333333333" style="4" customWidth="1"/>
    <col min="2577" max="2577" width="22.1166666666667" style="4" customWidth="1"/>
    <col min="2578" max="2816" width="9.46666666666667" style="4"/>
    <col min="2817" max="2817" width="5.23333333333333" style="4" customWidth="1"/>
    <col min="2818" max="2818" width="17.4666666666667" style="4" customWidth="1"/>
    <col min="2819" max="2819" width="16.4666666666667" style="4" customWidth="1"/>
    <col min="2820" max="2820" width="7.23333333333333" style="4" customWidth="1"/>
    <col min="2821" max="2823" width="9.46666666666667" style="4" hidden="1" customWidth="1"/>
    <col min="2824" max="2824" width="7.46666666666667" style="4" customWidth="1"/>
    <col min="2825" max="2825" width="8.11666666666667" style="4" customWidth="1"/>
    <col min="2826" max="2826" width="9.64166666666667" style="4" customWidth="1"/>
    <col min="2827" max="2827" width="11" style="4" customWidth="1"/>
    <col min="2828" max="2828" width="7.75833333333333" style="4" customWidth="1"/>
    <col min="2829" max="2829" width="10.6416666666667" style="4" customWidth="1"/>
    <col min="2830" max="2830" width="12.4666666666667" style="4" customWidth="1"/>
    <col min="2831" max="2831" width="9.23333333333333" style="4" customWidth="1"/>
    <col min="2832" max="2832" width="8.23333333333333" style="4" customWidth="1"/>
    <col min="2833" max="2833" width="22.1166666666667" style="4" customWidth="1"/>
    <col min="2834" max="3072" width="9.46666666666667" style="4"/>
    <col min="3073" max="3073" width="5.23333333333333" style="4" customWidth="1"/>
    <col min="3074" max="3074" width="17.4666666666667" style="4" customWidth="1"/>
    <col min="3075" max="3075" width="16.4666666666667" style="4" customWidth="1"/>
    <col min="3076" max="3076" width="7.23333333333333" style="4" customWidth="1"/>
    <col min="3077" max="3079" width="9.46666666666667" style="4" hidden="1" customWidth="1"/>
    <col min="3080" max="3080" width="7.46666666666667" style="4" customWidth="1"/>
    <col min="3081" max="3081" width="8.11666666666667" style="4" customWidth="1"/>
    <col min="3082" max="3082" width="9.64166666666667" style="4" customWidth="1"/>
    <col min="3083" max="3083" width="11" style="4" customWidth="1"/>
    <col min="3084" max="3084" width="7.75833333333333" style="4" customWidth="1"/>
    <col min="3085" max="3085" width="10.6416666666667" style="4" customWidth="1"/>
    <col min="3086" max="3086" width="12.4666666666667" style="4" customWidth="1"/>
    <col min="3087" max="3087" width="9.23333333333333" style="4" customWidth="1"/>
    <col min="3088" max="3088" width="8.23333333333333" style="4" customWidth="1"/>
    <col min="3089" max="3089" width="22.1166666666667" style="4" customWidth="1"/>
    <col min="3090" max="3328" width="9.46666666666667" style="4"/>
    <col min="3329" max="3329" width="5.23333333333333" style="4" customWidth="1"/>
    <col min="3330" max="3330" width="17.4666666666667" style="4" customWidth="1"/>
    <col min="3331" max="3331" width="16.4666666666667" style="4" customWidth="1"/>
    <col min="3332" max="3332" width="7.23333333333333" style="4" customWidth="1"/>
    <col min="3333" max="3335" width="9.46666666666667" style="4" hidden="1" customWidth="1"/>
    <col min="3336" max="3336" width="7.46666666666667" style="4" customWidth="1"/>
    <col min="3337" max="3337" width="8.11666666666667" style="4" customWidth="1"/>
    <col min="3338" max="3338" width="9.64166666666667" style="4" customWidth="1"/>
    <col min="3339" max="3339" width="11" style="4" customWidth="1"/>
    <col min="3340" max="3340" width="7.75833333333333" style="4" customWidth="1"/>
    <col min="3341" max="3341" width="10.6416666666667" style="4" customWidth="1"/>
    <col min="3342" max="3342" width="12.4666666666667" style="4" customWidth="1"/>
    <col min="3343" max="3343" width="9.23333333333333" style="4" customWidth="1"/>
    <col min="3344" max="3344" width="8.23333333333333" style="4" customWidth="1"/>
    <col min="3345" max="3345" width="22.1166666666667" style="4" customWidth="1"/>
    <col min="3346" max="3584" width="9.46666666666667" style="4"/>
    <col min="3585" max="3585" width="5.23333333333333" style="4" customWidth="1"/>
    <col min="3586" max="3586" width="17.4666666666667" style="4" customWidth="1"/>
    <col min="3587" max="3587" width="16.4666666666667" style="4" customWidth="1"/>
    <col min="3588" max="3588" width="7.23333333333333" style="4" customWidth="1"/>
    <col min="3589" max="3591" width="9.46666666666667" style="4" hidden="1" customWidth="1"/>
    <col min="3592" max="3592" width="7.46666666666667" style="4" customWidth="1"/>
    <col min="3593" max="3593" width="8.11666666666667" style="4" customWidth="1"/>
    <col min="3594" max="3594" width="9.64166666666667" style="4" customWidth="1"/>
    <col min="3595" max="3595" width="11" style="4" customWidth="1"/>
    <col min="3596" max="3596" width="7.75833333333333" style="4" customWidth="1"/>
    <col min="3597" max="3597" width="10.6416666666667" style="4" customWidth="1"/>
    <col min="3598" max="3598" width="12.4666666666667" style="4" customWidth="1"/>
    <col min="3599" max="3599" width="9.23333333333333" style="4" customWidth="1"/>
    <col min="3600" max="3600" width="8.23333333333333" style="4" customWidth="1"/>
    <col min="3601" max="3601" width="22.1166666666667" style="4" customWidth="1"/>
    <col min="3602" max="3840" width="9.46666666666667" style="4"/>
    <col min="3841" max="3841" width="5.23333333333333" style="4" customWidth="1"/>
    <col min="3842" max="3842" width="17.4666666666667" style="4" customWidth="1"/>
    <col min="3843" max="3843" width="16.4666666666667" style="4" customWidth="1"/>
    <col min="3844" max="3844" width="7.23333333333333" style="4" customWidth="1"/>
    <col min="3845" max="3847" width="9.46666666666667" style="4" hidden="1" customWidth="1"/>
    <col min="3848" max="3848" width="7.46666666666667" style="4" customWidth="1"/>
    <col min="3849" max="3849" width="8.11666666666667" style="4" customWidth="1"/>
    <col min="3850" max="3850" width="9.64166666666667" style="4" customWidth="1"/>
    <col min="3851" max="3851" width="11" style="4" customWidth="1"/>
    <col min="3852" max="3852" width="7.75833333333333" style="4" customWidth="1"/>
    <col min="3853" max="3853" width="10.6416666666667" style="4" customWidth="1"/>
    <col min="3854" max="3854" width="12.4666666666667" style="4" customWidth="1"/>
    <col min="3855" max="3855" width="9.23333333333333" style="4" customWidth="1"/>
    <col min="3856" max="3856" width="8.23333333333333" style="4" customWidth="1"/>
    <col min="3857" max="3857" width="22.1166666666667" style="4" customWidth="1"/>
    <col min="3858" max="4096" width="9.46666666666667" style="4"/>
    <col min="4097" max="4097" width="5.23333333333333" style="4" customWidth="1"/>
    <col min="4098" max="4098" width="17.4666666666667" style="4" customWidth="1"/>
    <col min="4099" max="4099" width="16.4666666666667" style="4" customWidth="1"/>
    <col min="4100" max="4100" width="7.23333333333333" style="4" customWidth="1"/>
    <col min="4101" max="4103" width="9.46666666666667" style="4" hidden="1" customWidth="1"/>
    <col min="4104" max="4104" width="7.46666666666667" style="4" customWidth="1"/>
    <col min="4105" max="4105" width="8.11666666666667" style="4" customWidth="1"/>
    <col min="4106" max="4106" width="9.64166666666667" style="4" customWidth="1"/>
    <col min="4107" max="4107" width="11" style="4" customWidth="1"/>
    <col min="4108" max="4108" width="7.75833333333333" style="4" customWidth="1"/>
    <col min="4109" max="4109" width="10.6416666666667" style="4" customWidth="1"/>
    <col min="4110" max="4110" width="12.4666666666667" style="4" customWidth="1"/>
    <col min="4111" max="4111" width="9.23333333333333" style="4" customWidth="1"/>
    <col min="4112" max="4112" width="8.23333333333333" style="4" customWidth="1"/>
    <col min="4113" max="4113" width="22.1166666666667" style="4" customWidth="1"/>
    <col min="4114" max="4352" width="9.46666666666667" style="4"/>
    <col min="4353" max="4353" width="5.23333333333333" style="4" customWidth="1"/>
    <col min="4354" max="4354" width="17.4666666666667" style="4" customWidth="1"/>
    <col min="4355" max="4355" width="16.4666666666667" style="4" customWidth="1"/>
    <col min="4356" max="4356" width="7.23333333333333" style="4" customWidth="1"/>
    <col min="4357" max="4359" width="9.46666666666667" style="4" hidden="1" customWidth="1"/>
    <col min="4360" max="4360" width="7.46666666666667" style="4" customWidth="1"/>
    <col min="4361" max="4361" width="8.11666666666667" style="4" customWidth="1"/>
    <col min="4362" max="4362" width="9.64166666666667" style="4" customWidth="1"/>
    <col min="4363" max="4363" width="11" style="4" customWidth="1"/>
    <col min="4364" max="4364" width="7.75833333333333" style="4" customWidth="1"/>
    <col min="4365" max="4365" width="10.6416666666667" style="4" customWidth="1"/>
    <col min="4366" max="4366" width="12.4666666666667" style="4" customWidth="1"/>
    <col min="4367" max="4367" width="9.23333333333333" style="4" customWidth="1"/>
    <col min="4368" max="4368" width="8.23333333333333" style="4" customWidth="1"/>
    <col min="4369" max="4369" width="22.1166666666667" style="4" customWidth="1"/>
    <col min="4370" max="4608" width="9.46666666666667" style="4"/>
    <col min="4609" max="4609" width="5.23333333333333" style="4" customWidth="1"/>
    <col min="4610" max="4610" width="17.4666666666667" style="4" customWidth="1"/>
    <col min="4611" max="4611" width="16.4666666666667" style="4" customWidth="1"/>
    <col min="4612" max="4612" width="7.23333333333333" style="4" customWidth="1"/>
    <col min="4613" max="4615" width="9.46666666666667" style="4" hidden="1" customWidth="1"/>
    <col min="4616" max="4616" width="7.46666666666667" style="4" customWidth="1"/>
    <col min="4617" max="4617" width="8.11666666666667" style="4" customWidth="1"/>
    <col min="4618" max="4618" width="9.64166666666667" style="4" customWidth="1"/>
    <col min="4619" max="4619" width="11" style="4" customWidth="1"/>
    <col min="4620" max="4620" width="7.75833333333333" style="4" customWidth="1"/>
    <col min="4621" max="4621" width="10.6416666666667" style="4" customWidth="1"/>
    <col min="4622" max="4622" width="12.4666666666667" style="4" customWidth="1"/>
    <col min="4623" max="4623" width="9.23333333333333" style="4" customWidth="1"/>
    <col min="4624" max="4624" width="8.23333333333333" style="4" customWidth="1"/>
    <col min="4625" max="4625" width="22.1166666666667" style="4" customWidth="1"/>
    <col min="4626" max="4864" width="9.46666666666667" style="4"/>
    <col min="4865" max="4865" width="5.23333333333333" style="4" customWidth="1"/>
    <col min="4866" max="4866" width="17.4666666666667" style="4" customWidth="1"/>
    <col min="4867" max="4867" width="16.4666666666667" style="4" customWidth="1"/>
    <col min="4868" max="4868" width="7.23333333333333" style="4" customWidth="1"/>
    <col min="4869" max="4871" width="9.46666666666667" style="4" hidden="1" customWidth="1"/>
    <col min="4872" max="4872" width="7.46666666666667" style="4" customWidth="1"/>
    <col min="4873" max="4873" width="8.11666666666667" style="4" customWidth="1"/>
    <col min="4874" max="4874" width="9.64166666666667" style="4" customWidth="1"/>
    <col min="4875" max="4875" width="11" style="4" customWidth="1"/>
    <col min="4876" max="4876" width="7.75833333333333" style="4" customWidth="1"/>
    <col min="4877" max="4877" width="10.6416666666667" style="4" customWidth="1"/>
    <col min="4878" max="4878" width="12.4666666666667" style="4" customWidth="1"/>
    <col min="4879" max="4879" width="9.23333333333333" style="4" customWidth="1"/>
    <col min="4880" max="4880" width="8.23333333333333" style="4" customWidth="1"/>
    <col min="4881" max="4881" width="22.1166666666667" style="4" customWidth="1"/>
    <col min="4882" max="5120" width="9.46666666666667" style="4"/>
    <col min="5121" max="5121" width="5.23333333333333" style="4" customWidth="1"/>
    <col min="5122" max="5122" width="17.4666666666667" style="4" customWidth="1"/>
    <col min="5123" max="5123" width="16.4666666666667" style="4" customWidth="1"/>
    <col min="5124" max="5124" width="7.23333333333333" style="4" customWidth="1"/>
    <col min="5125" max="5127" width="9.46666666666667" style="4" hidden="1" customWidth="1"/>
    <col min="5128" max="5128" width="7.46666666666667" style="4" customWidth="1"/>
    <col min="5129" max="5129" width="8.11666666666667" style="4" customWidth="1"/>
    <col min="5130" max="5130" width="9.64166666666667" style="4" customWidth="1"/>
    <col min="5131" max="5131" width="11" style="4" customWidth="1"/>
    <col min="5132" max="5132" width="7.75833333333333" style="4" customWidth="1"/>
    <col min="5133" max="5133" width="10.6416666666667" style="4" customWidth="1"/>
    <col min="5134" max="5134" width="12.4666666666667" style="4" customWidth="1"/>
    <col min="5135" max="5135" width="9.23333333333333" style="4" customWidth="1"/>
    <col min="5136" max="5136" width="8.23333333333333" style="4" customWidth="1"/>
    <col min="5137" max="5137" width="22.1166666666667" style="4" customWidth="1"/>
    <col min="5138" max="5376" width="9.46666666666667" style="4"/>
    <col min="5377" max="5377" width="5.23333333333333" style="4" customWidth="1"/>
    <col min="5378" max="5378" width="17.4666666666667" style="4" customWidth="1"/>
    <col min="5379" max="5379" width="16.4666666666667" style="4" customWidth="1"/>
    <col min="5380" max="5380" width="7.23333333333333" style="4" customWidth="1"/>
    <col min="5381" max="5383" width="9.46666666666667" style="4" hidden="1" customWidth="1"/>
    <col min="5384" max="5384" width="7.46666666666667" style="4" customWidth="1"/>
    <col min="5385" max="5385" width="8.11666666666667" style="4" customWidth="1"/>
    <col min="5386" max="5386" width="9.64166666666667" style="4" customWidth="1"/>
    <col min="5387" max="5387" width="11" style="4" customWidth="1"/>
    <col min="5388" max="5388" width="7.75833333333333" style="4" customWidth="1"/>
    <col min="5389" max="5389" width="10.6416666666667" style="4" customWidth="1"/>
    <col min="5390" max="5390" width="12.4666666666667" style="4" customWidth="1"/>
    <col min="5391" max="5391" width="9.23333333333333" style="4" customWidth="1"/>
    <col min="5392" max="5392" width="8.23333333333333" style="4" customWidth="1"/>
    <col min="5393" max="5393" width="22.1166666666667" style="4" customWidth="1"/>
    <col min="5394" max="5632" width="9.46666666666667" style="4"/>
    <col min="5633" max="5633" width="5.23333333333333" style="4" customWidth="1"/>
    <col min="5634" max="5634" width="17.4666666666667" style="4" customWidth="1"/>
    <col min="5635" max="5635" width="16.4666666666667" style="4" customWidth="1"/>
    <col min="5636" max="5636" width="7.23333333333333" style="4" customWidth="1"/>
    <col min="5637" max="5639" width="9.46666666666667" style="4" hidden="1" customWidth="1"/>
    <col min="5640" max="5640" width="7.46666666666667" style="4" customWidth="1"/>
    <col min="5641" max="5641" width="8.11666666666667" style="4" customWidth="1"/>
    <col min="5642" max="5642" width="9.64166666666667" style="4" customWidth="1"/>
    <col min="5643" max="5643" width="11" style="4" customWidth="1"/>
    <col min="5644" max="5644" width="7.75833333333333" style="4" customWidth="1"/>
    <col min="5645" max="5645" width="10.6416666666667" style="4" customWidth="1"/>
    <col min="5646" max="5646" width="12.4666666666667" style="4" customWidth="1"/>
    <col min="5647" max="5647" width="9.23333333333333" style="4" customWidth="1"/>
    <col min="5648" max="5648" width="8.23333333333333" style="4" customWidth="1"/>
    <col min="5649" max="5649" width="22.1166666666667" style="4" customWidth="1"/>
    <col min="5650" max="5888" width="9.46666666666667" style="4"/>
    <col min="5889" max="5889" width="5.23333333333333" style="4" customWidth="1"/>
    <col min="5890" max="5890" width="17.4666666666667" style="4" customWidth="1"/>
    <col min="5891" max="5891" width="16.4666666666667" style="4" customWidth="1"/>
    <col min="5892" max="5892" width="7.23333333333333" style="4" customWidth="1"/>
    <col min="5893" max="5895" width="9.46666666666667" style="4" hidden="1" customWidth="1"/>
    <col min="5896" max="5896" width="7.46666666666667" style="4" customWidth="1"/>
    <col min="5897" max="5897" width="8.11666666666667" style="4" customWidth="1"/>
    <col min="5898" max="5898" width="9.64166666666667" style="4" customWidth="1"/>
    <col min="5899" max="5899" width="11" style="4" customWidth="1"/>
    <col min="5900" max="5900" width="7.75833333333333" style="4" customWidth="1"/>
    <col min="5901" max="5901" width="10.6416666666667" style="4" customWidth="1"/>
    <col min="5902" max="5902" width="12.4666666666667" style="4" customWidth="1"/>
    <col min="5903" max="5903" width="9.23333333333333" style="4" customWidth="1"/>
    <col min="5904" max="5904" width="8.23333333333333" style="4" customWidth="1"/>
    <col min="5905" max="5905" width="22.1166666666667" style="4" customWidth="1"/>
    <col min="5906" max="6144" width="9.46666666666667" style="4"/>
    <col min="6145" max="6145" width="5.23333333333333" style="4" customWidth="1"/>
    <col min="6146" max="6146" width="17.4666666666667" style="4" customWidth="1"/>
    <col min="6147" max="6147" width="16.4666666666667" style="4" customWidth="1"/>
    <col min="6148" max="6148" width="7.23333333333333" style="4" customWidth="1"/>
    <col min="6149" max="6151" width="9.46666666666667" style="4" hidden="1" customWidth="1"/>
    <col min="6152" max="6152" width="7.46666666666667" style="4" customWidth="1"/>
    <col min="6153" max="6153" width="8.11666666666667" style="4" customWidth="1"/>
    <col min="6154" max="6154" width="9.64166666666667" style="4" customWidth="1"/>
    <col min="6155" max="6155" width="11" style="4" customWidth="1"/>
    <col min="6156" max="6156" width="7.75833333333333" style="4" customWidth="1"/>
    <col min="6157" max="6157" width="10.6416666666667" style="4" customWidth="1"/>
    <col min="6158" max="6158" width="12.4666666666667" style="4" customWidth="1"/>
    <col min="6159" max="6159" width="9.23333333333333" style="4" customWidth="1"/>
    <col min="6160" max="6160" width="8.23333333333333" style="4" customWidth="1"/>
    <col min="6161" max="6161" width="22.1166666666667" style="4" customWidth="1"/>
    <col min="6162" max="6400" width="9.46666666666667" style="4"/>
    <col min="6401" max="6401" width="5.23333333333333" style="4" customWidth="1"/>
    <col min="6402" max="6402" width="17.4666666666667" style="4" customWidth="1"/>
    <col min="6403" max="6403" width="16.4666666666667" style="4" customWidth="1"/>
    <col min="6404" max="6404" width="7.23333333333333" style="4" customWidth="1"/>
    <col min="6405" max="6407" width="9.46666666666667" style="4" hidden="1" customWidth="1"/>
    <col min="6408" max="6408" width="7.46666666666667" style="4" customWidth="1"/>
    <col min="6409" max="6409" width="8.11666666666667" style="4" customWidth="1"/>
    <col min="6410" max="6410" width="9.64166666666667" style="4" customWidth="1"/>
    <col min="6411" max="6411" width="11" style="4" customWidth="1"/>
    <col min="6412" max="6412" width="7.75833333333333" style="4" customWidth="1"/>
    <col min="6413" max="6413" width="10.6416666666667" style="4" customWidth="1"/>
    <col min="6414" max="6414" width="12.4666666666667" style="4" customWidth="1"/>
    <col min="6415" max="6415" width="9.23333333333333" style="4" customWidth="1"/>
    <col min="6416" max="6416" width="8.23333333333333" style="4" customWidth="1"/>
    <col min="6417" max="6417" width="22.1166666666667" style="4" customWidth="1"/>
    <col min="6418" max="6656" width="9.46666666666667" style="4"/>
    <col min="6657" max="6657" width="5.23333333333333" style="4" customWidth="1"/>
    <col min="6658" max="6658" width="17.4666666666667" style="4" customWidth="1"/>
    <col min="6659" max="6659" width="16.4666666666667" style="4" customWidth="1"/>
    <col min="6660" max="6660" width="7.23333333333333" style="4" customWidth="1"/>
    <col min="6661" max="6663" width="9.46666666666667" style="4" hidden="1" customWidth="1"/>
    <col min="6664" max="6664" width="7.46666666666667" style="4" customWidth="1"/>
    <col min="6665" max="6665" width="8.11666666666667" style="4" customWidth="1"/>
    <col min="6666" max="6666" width="9.64166666666667" style="4" customWidth="1"/>
    <col min="6667" max="6667" width="11" style="4" customWidth="1"/>
    <col min="6668" max="6668" width="7.75833333333333" style="4" customWidth="1"/>
    <col min="6669" max="6669" width="10.6416666666667" style="4" customWidth="1"/>
    <col min="6670" max="6670" width="12.4666666666667" style="4" customWidth="1"/>
    <col min="6671" max="6671" width="9.23333333333333" style="4" customWidth="1"/>
    <col min="6672" max="6672" width="8.23333333333333" style="4" customWidth="1"/>
    <col min="6673" max="6673" width="22.1166666666667" style="4" customWidth="1"/>
    <col min="6674" max="6912" width="9.46666666666667" style="4"/>
    <col min="6913" max="6913" width="5.23333333333333" style="4" customWidth="1"/>
    <col min="6914" max="6914" width="17.4666666666667" style="4" customWidth="1"/>
    <col min="6915" max="6915" width="16.4666666666667" style="4" customWidth="1"/>
    <col min="6916" max="6916" width="7.23333333333333" style="4" customWidth="1"/>
    <col min="6917" max="6919" width="9.46666666666667" style="4" hidden="1" customWidth="1"/>
    <col min="6920" max="6920" width="7.46666666666667" style="4" customWidth="1"/>
    <col min="6921" max="6921" width="8.11666666666667" style="4" customWidth="1"/>
    <col min="6922" max="6922" width="9.64166666666667" style="4" customWidth="1"/>
    <col min="6923" max="6923" width="11" style="4" customWidth="1"/>
    <col min="6924" max="6924" width="7.75833333333333" style="4" customWidth="1"/>
    <col min="6925" max="6925" width="10.6416666666667" style="4" customWidth="1"/>
    <col min="6926" max="6926" width="12.4666666666667" style="4" customWidth="1"/>
    <col min="6927" max="6927" width="9.23333333333333" style="4" customWidth="1"/>
    <col min="6928" max="6928" width="8.23333333333333" style="4" customWidth="1"/>
    <col min="6929" max="6929" width="22.1166666666667" style="4" customWidth="1"/>
    <col min="6930" max="7168" width="9.46666666666667" style="4"/>
    <col min="7169" max="7169" width="5.23333333333333" style="4" customWidth="1"/>
    <col min="7170" max="7170" width="17.4666666666667" style="4" customWidth="1"/>
    <col min="7171" max="7171" width="16.4666666666667" style="4" customWidth="1"/>
    <col min="7172" max="7172" width="7.23333333333333" style="4" customWidth="1"/>
    <col min="7173" max="7175" width="9.46666666666667" style="4" hidden="1" customWidth="1"/>
    <col min="7176" max="7176" width="7.46666666666667" style="4" customWidth="1"/>
    <col min="7177" max="7177" width="8.11666666666667" style="4" customWidth="1"/>
    <col min="7178" max="7178" width="9.64166666666667" style="4" customWidth="1"/>
    <col min="7179" max="7179" width="11" style="4" customWidth="1"/>
    <col min="7180" max="7180" width="7.75833333333333" style="4" customWidth="1"/>
    <col min="7181" max="7181" width="10.6416666666667" style="4" customWidth="1"/>
    <col min="7182" max="7182" width="12.4666666666667" style="4" customWidth="1"/>
    <col min="7183" max="7183" width="9.23333333333333" style="4" customWidth="1"/>
    <col min="7184" max="7184" width="8.23333333333333" style="4" customWidth="1"/>
    <col min="7185" max="7185" width="22.1166666666667" style="4" customWidth="1"/>
    <col min="7186" max="7424" width="9.46666666666667" style="4"/>
    <col min="7425" max="7425" width="5.23333333333333" style="4" customWidth="1"/>
    <col min="7426" max="7426" width="17.4666666666667" style="4" customWidth="1"/>
    <col min="7427" max="7427" width="16.4666666666667" style="4" customWidth="1"/>
    <col min="7428" max="7428" width="7.23333333333333" style="4" customWidth="1"/>
    <col min="7429" max="7431" width="9.46666666666667" style="4" hidden="1" customWidth="1"/>
    <col min="7432" max="7432" width="7.46666666666667" style="4" customWidth="1"/>
    <col min="7433" max="7433" width="8.11666666666667" style="4" customWidth="1"/>
    <col min="7434" max="7434" width="9.64166666666667" style="4" customWidth="1"/>
    <col min="7435" max="7435" width="11" style="4" customWidth="1"/>
    <col min="7436" max="7436" width="7.75833333333333" style="4" customWidth="1"/>
    <col min="7437" max="7437" width="10.6416666666667" style="4" customWidth="1"/>
    <col min="7438" max="7438" width="12.4666666666667" style="4" customWidth="1"/>
    <col min="7439" max="7439" width="9.23333333333333" style="4" customWidth="1"/>
    <col min="7440" max="7440" width="8.23333333333333" style="4" customWidth="1"/>
    <col min="7441" max="7441" width="22.1166666666667" style="4" customWidth="1"/>
    <col min="7442" max="7680" width="9.46666666666667" style="4"/>
    <col min="7681" max="7681" width="5.23333333333333" style="4" customWidth="1"/>
    <col min="7682" max="7682" width="17.4666666666667" style="4" customWidth="1"/>
    <col min="7683" max="7683" width="16.4666666666667" style="4" customWidth="1"/>
    <col min="7684" max="7684" width="7.23333333333333" style="4" customWidth="1"/>
    <col min="7685" max="7687" width="9.46666666666667" style="4" hidden="1" customWidth="1"/>
    <col min="7688" max="7688" width="7.46666666666667" style="4" customWidth="1"/>
    <col min="7689" max="7689" width="8.11666666666667" style="4" customWidth="1"/>
    <col min="7690" max="7690" width="9.64166666666667" style="4" customWidth="1"/>
    <col min="7691" max="7691" width="11" style="4" customWidth="1"/>
    <col min="7692" max="7692" width="7.75833333333333" style="4" customWidth="1"/>
    <col min="7693" max="7693" width="10.6416666666667" style="4" customWidth="1"/>
    <col min="7694" max="7694" width="12.4666666666667" style="4" customWidth="1"/>
    <col min="7695" max="7695" width="9.23333333333333" style="4" customWidth="1"/>
    <col min="7696" max="7696" width="8.23333333333333" style="4" customWidth="1"/>
    <col min="7697" max="7697" width="22.1166666666667" style="4" customWidth="1"/>
    <col min="7698" max="7936" width="9.46666666666667" style="4"/>
    <col min="7937" max="7937" width="5.23333333333333" style="4" customWidth="1"/>
    <col min="7938" max="7938" width="17.4666666666667" style="4" customWidth="1"/>
    <col min="7939" max="7939" width="16.4666666666667" style="4" customWidth="1"/>
    <col min="7940" max="7940" width="7.23333333333333" style="4" customWidth="1"/>
    <col min="7941" max="7943" width="9.46666666666667" style="4" hidden="1" customWidth="1"/>
    <col min="7944" max="7944" width="7.46666666666667" style="4" customWidth="1"/>
    <col min="7945" max="7945" width="8.11666666666667" style="4" customWidth="1"/>
    <col min="7946" max="7946" width="9.64166666666667" style="4" customWidth="1"/>
    <col min="7947" max="7947" width="11" style="4" customWidth="1"/>
    <col min="7948" max="7948" width="7.75833333333333" style="4" customWidth="1"/>
    <col min="7949" max="7949" width="10.6416666666667" style="4" customWidth="1"/>
    <col min="7950" max="7950" width="12.4666666666667" style="4" customWidth="1"/>
    <col min="7951" max="7951" width="9.23333333333333" style="4" customWidth="1"/>
    <col min="7952" max="7952" width="8.23333333333333" style="4" customWidth="1"/>
    <col min="7953" max="7953" width="22.1166666666667" style="4" customWidth="1"/>
    <col min="7954" max="8192" width="9.46666666666667" style="4"/>
    <col min="8193" max="8193" width="5.23333333333333" style="4" customWidth="1"/>
    <col min="8194" max="8194" width="17.4666666666667" style="4" customWidth="1"/>
    <col min="8195" max="8195" width="16.4666666666667" style="4" customWidth="1"/>
    <col min="8196" max="8196" width="7.23333333333333" style="4" customWidth="1"/>
    <col min="8197" max="8199" width="9.46666666666667" style="4" hidden="1" customWidth="1"/>
    <col min="8200" max="8200" width="7.46666666666667" style="4" customWidth="1"/>
    <col min="8201" max="8201" width="8.11666666666667" style="4" customWidth="1"/>
    <col min="8202" max="8202" width="9.64166666666667" style="4" customWidth="1"/>
    <col min="8203" max="8203" width="11" style="4" customWidth="1"/>
    <col min="8204" max="8204" width="7.75833333333333" style="4" customWidth="1"/>
    <col min="8205" max="8205" width="10.6416666666667" style="4" customWidth="1"/>
    <col min="8206" max="8206" width="12.4666666666667" style="4" customWidth="1"/>
    <col min="8207" max="8207" width="9.23333333333333" style="4" customWidth="1"/>
    <col min="8208" max="8208" width="8.23333333333333" style="4" customWidth="1"/>
    <col min="8209" max="8209" width="22.1166666666667" style="4" customWidth="1"/>
    <col min="8210" max="8448" width="9.46666666666667" style="4"/>
    <col min="8449" max="8449" width="5.23333333333333" style="4" customWidth="1"/>
    <col min="8450" max="8450" width="17.4666666666667" style="4" customWidth="1"/>
    <col min="8451" max="8451" width="16.4666666666667" style="4" customWidth="1"/>
    <col min="8452" max="8452" width="7.23333333333333" style="4" customWidth="1"/>
    <col min="8453" max="8455" width="9.46666666666667" style="4" hidden="1" customWidth="1"/>
    <col min="8456" max="8456" width="7.46666666666667" style="4" customWidth="1"/>
    <col min="8457" max="8457" width="8.11666666666667" style="4" customWidth="1"/>
    <col min="8458" max="8458" width="9.64166666666667" style="4" customWidth="1"/>
    <col min="8459" max="8459" width="11" style="4" customWidth="1"/>
    <col min="8460" max="8460" width="7.75833333333333" style="4" customWidth="1"/>
    <col min="8461" max="8461" width="10.6416666666667" style="4" customWidth="1"/>
    <col min="8462" max="8462" width="12.4666666666667" style="4" customWidth="1"/>
    <col min="8463" max="8463" width="9.23333333333333" style="4" customWidth="1"/>
    <col min="8464" max="8464" width="8.23333333333333" style="4" customWidth="1"/>
    <col min="8465" max="8465" width="22.1166666666667" style="4" customWidth="1"/>
    <col min="8466" max="8704" width="9.46666666666667" style="4"/>
    <col min="8705" max="8705" width="5.23333333333333" style="4" customWidth="1"/>
    <col min="8706" max="8706" width="17.4666666666667" style="4" customWidth="1"/>
    <col min="8707" max="8707" width="16.4666666666667" style="4" customWidth="1"/>
    <col min="8708" max="8708" width="7.23333333333333" style="4" customWidth="1"/>
    <col min="8709" max="8711" width="9.46666666666667" style="4" hidden="1" customWidth="1"/>
    <col min="8712" max="8712" width="7.46666666666667" style="4" customWidth="1"/>
    <col min="8713" max="8713" width="8.11666666666667" style="4" customWidth="1"/>
    <col min="8714" max="8714" width="9.64166666666667" style="4" customWidth="1"/>
    <col min="8715" max="8715" width="11" style="4" customWidth="1"/>
    <col min="8716" max="8716" width="7.75833333333333" style="4" customWidth="1"/>
    <col min="8717" max="8717" width="10.6416666666667" style="4" customWidth="1"/>
    <col min="8718" max="8718" width="12.4666666666667" style="4" customWidth="1"/>
    <col min="8719" max="8719" width="9.23333333333333" style="4" customWidth="1"/>
    <col min="8720" max="8720" width="8.23333333333333" style="4" customWidth="1"/>
    <col min="8721" max="8721" width="22.1166666666667" style="4" customWidth="1"/>
    <col min="8722" max="8960" width="9.46666666666667" style="4"/>
    <col min="8961" max="8961" width="5.23333333333333" style="4" customWidth="1"/>
    <col min="8962" max="8962" width="17.4666666666667" style="4" customWidth="1"/>
    <col min="8963" max="8963" width="16.4666666666667" style="4" customWidth="1"/>
    <col min="8964" max="8964" width="7.23333333333333" style="4" customWidth="1"/>
    <col min="8965" max="8967" width="9.46666666666667" style="4" hidden="1" customWidth="1"/>
    <col min="8968" max="8968" width="7.46666666666667" style="4" customWidth="1"/>
    <col min="8969" max="8969" width="8.11666666666667" style="4" customWidth="1"/>
    <col min="8970" max="8970" width="9.64166666666667" style="4" customWidth="1"/>
    <col min="8971" max="8971" width="11" style="4" customWidth="1"/>
    <col min="8972" max="8972" width="7.75833333333333" style="4" customWidth="1"/>
    <col min="8973" max="8973" width="10.6416666666667" style="4" customWidth="1"/>
    <col min="8974" max="8974" width="12.4666666666667" style="4" customWidth="1"/>
    <col min="8975" max="8975" width="9.23333333333333" style="4" customWidth="1"/>
    <col min="8976" max="8976" width="8.23333333333333" style="4" customWidth="1"/>
    <col min="8977" max="8977" width="22.1166666666667" style="4" customWidth="1"/>
    <col min="8978" max="9216" width="9.46666666666667" style="4"/>
    <col min="9217" max="9217" width="5.23333333333333" style="4" customWidth="1"/>
    <col min="9218" max="9218" width="17.4666666666667" style="4" customWidth="1"/>
    <col min="9219" max="9219" width="16.4666666666667" style="4" customWidth="1"/>
    <col min="9220" max="9220" width="7.23333333333333" style="4" customWidth="1"/>
    <col min="9221" max="9223" width="9.46666666666667" style="4" hidden="1" customWidth="1"/>
    <col min="9224" max="9224" width="7.46666666666667" style="4" customWidth="1"/>
    <col min="9225" max="9225" width="8.11666666666667" style="4" customWidth="1"/>
    <col min="9226" max="9226" width="9.64166666666667" style="4" customWidth="1"/>
    <col min="9227" max="9227" width="11" style="4" customWidth="1"/>
    <col min="9228" max="9228" width="7.75833333333333" style="4" customWidth="1"/>
    <col min="9229" max="9229" width="10.6416666666667" style="4" customWidth="1"/>
    <col min="9230" max="9230" width="12.4666666666667" style="4" customWidth="1"/>
    <col min="9231" max="9231" width="9.23333333333333" style="4" customWidth="1"/>
    <col min="9232" max="9232" width="8.23333333333333" style="4" customWidth="1"/>
    <col min="9233" max="9233" width="22.1166666666667" style="4" customWidth="1"/>
    <col min="9234" max="9472" width="9.46666666666667" style="4"/>
    <col min="9473" max="9473" width="5.23333333333333" style="4" customWidth="1"/>
    <col min="9474" max="9474" width="17.4666666666667" style="4" customWidth="1"/>
    <col min="9475" max="9475" width="16.4666666666667" style="4" customWidth="1"/>
    <col min="9476" max="9476" width="7.23333333333333" style="4" customWidth="1"/>
    <col min="9477" max="9479" width="9.46666666666667" style="4" hidden="1" customWidth="1"/>
    <col min="9480" max="9480" width="7.46666666666667" style="4" customWidth="1"/>
    <col min="9481" max="9481" width="8.11666666666667" style="4" customWidth="1"/>
    <col min="9482" max="9482" width="9.64166666666667" style="4" customWidth="1"/>
    <col min="9483" max="9483" width="11" style="4" customWidth="1"/>
    <col min="9484" max="9484" width="7.75833333333333" style="4" customWidth="1"/>
    <col min="9485" max="9485" width="10.6416666666667" style="4" customWidth="1"/>
    <col min="9486" max="9486" width="12.4666666666667" style="4" customWidth="1"/>
    <col min="9487" max="9487" width="9.23333333333333" style="4" customWidth="1"/>
    <col min="9488" max="9488" width="8.23333333333333" style="4" customWidth="1"/>
    <col min="9489" max="9489" width="22.1166666666667" style="4" customWidth="1"/>
    <col min="9490" max="9728" width="9.46666666666667" style="4"/>
    <col min="9729" max="9729" width="5.23333333333333" style="4" customWidth="1"/>
    <col min="9730" max="9730" width="17.4666666666667" style="4" customWidth="1"/>
    <col min="9731" max="9731" width="16.4666666666667" style="4" customWidth="1"/>
    <col min="9732" max="9732" width="7.23333333333333" style="4" customWidth="1"/>
    <col min="9733" max="9735" width="9.46666666666667" style="4" hidden="1" customWidth="1"/>
    <col min="9736" max="9736" width="7.46666666666667" style="4" customWidth="1"/>
    <col min="9737" max="9737" width="8.11666666666667" style="4" customWidth="1"/>
    <col min="9738" max="9738" width="9.64166666666667" style="4" customWidth="1"/>
    <col min="9739" max="9739" width="11" style="4" customWidth="1"/>
    <col min="9740" max="9740" width="7.75833333333333" style="4" customWidth="1"/>
    <col min="9741" max="9741" width="10.6416666666667" style="4" customWidth="1"/>
    <col min="9742" max="9742" width="12.4666666666667" style="4" customWidth="1"/>
    <col min="9743" max="9743" width="9.23333333333333" style="4" customWidth="1"/>
    <col min="9744" max="9744" width="8.23333333333333" style="4" customWidth="1"/>
    <col min="9745" max="9745" width="22.1166666666667" style="4" customWidth="1"/>
    <col min="9746" max="9984" width="9.46666666666667" style="4"/>
    <col min="9985" max="9985" width="5.23333333333333" style="4" customWidth="1"/>
    <col min="9986" max="9986" width="17.4666666666667" style="4" customWidth="1"/>
    <col min="9987" max="9987" width="16.4666666666667" style="4" customWidth="1"/>
    <col min="9988" max="9988" width="7.23333333333333" style="4" customWidth="1"/>
    <col min="9989" max="9991" width="9.46666666666667" style="4" hidden="1" customWidth="1"/>
    <col min="9992" max="9992" width="7.46666666666667" style="4" customWidth="1"/>
    <col min="9993" max="9993" width="8.11666666666667" style="4" customWidth="1"/>
    <col min="9994" max="9994" width="9.64166666666667" style="4" customWidth="1"/>
    <col min="9995" max="9995" width="11" style="4" customWidth="1"/>
    <col min="9996" max="9996" width="7.75833333333333" style="4" customWidth="1"/>
    <col min="9997" max="9997" width="10.6416666666667" style="4" customWidth="1"/>
    <col min="9998" max="9998" width="12.4666666666667" style="4" customWidth="1"/>
    <col min="9999" max="9999" width="9.23333333333333" style="4" customWidth="1"/>
    <col min="10000" max="10000" width="8.23333333333333" style="4" customWidth="1"/>
    <col min="10001" max="10001" width="22.1166666666667" style="4" customWidth="1"/>
    <col min="10002" max="10240" width="9.46666666666667" style="4"/>
    <col min="10241" max="10241" width="5.23333333333333" style="4" customWidth="1"/>
    <col min="10242" max="10242" width="17.4666666666667" style="4" customWidth="1"/>
    <col min="10243" max="10243" width="16.4666666666667" style="4" customWidth="1"/>
    <col min="10244" max="10244" width="7.23333333333333" style="4" customWidth="1"/>
    <col min="10245" max="10247" width="9.46666666666667" style="4" hidden="1" customWidth="1"/>
    <col min="10248" max="10248" width="7.46666666666667" style="4" customWidth="1"/>
    <col min="10249" max="10249" width="8.11666666666667" style="4" customWidth="1"/>
    <col min="10250" max="10250" width="9.64166666666667" style="4" customWidth="1"/>
    <col min="10251" max="10251" width="11" style="4" customWidth="1"/>
    <col min="10252" max="10252" width="7.75833333333333" style="4" customWidth="1"/>
    <col min="10253" max="10253" width="10.6416666666667" style="4" customWidth="1"/>
    <col min="10254" max="10254" width="12.4666666666667" style="4" customWidth="1"/>
    <col min="10255" max="10255" width="9.23333333333333" style="4" customWidth="1"/>
    <col min="10256" max="10256" width="8.23333333333333" style="4" customWidth="1"/>
    <col min="10257" max="10257" width="22.1166666666667" style="4" customWidth="1"/>
    <col min="10258" max="10496" width="9.46666666666667" style="4"/>
    <col min="10497" max="10497" width="5.23333333333333" style="4" customWidth="1"/>
    <col min="10498" max="10498" width="17.4666666666667" style="4" customWidth="1"/>
    <col min="10499" max="10499" width="16.4666666666667" style="4" customWidth="1"/>
    <col min="10500" max="10500" width="7.23333333333333" style="4" customWidth="1"/>
    <col min="10501" max="10503" width="9.46666666666667" style="4" hidden="1" customWidth="1"/>
    <col min="10504" max="10504" width="7.46666666666667" style="4" customWidth="1"/>
    <col min="10505" max="10505" width="8.11666666666667" style="4" customWidth="1"/>
    <col min="10506" max="10506" width="9.64166666666667" style="4" customWidth="1"/>
    <col min="10507" max="10507" width="11" style="4" customWidth="1"/>
    <col min="10508" max="10508" width="7.75833333333333" style="4" customWidth="1"/>
    <col min="10509" max="10509" width="10.6416666666667" style="4" customWidth="1"/>
    <col min="10510" max="10510" width="12.4666666666667" style="4" customWidth="1"/>
    <col min="10511" max="10511" width="9.23333333333333" style="4" customWidth="1"/>
    <col min="10512" max="10512" width="8.23333333333333" style="4" customWidth="1"/>
    <col min="10513" max="10513" width="22.1166666666667" style="4" customWidth="1"/>
    <col min="10514" max="10752" width="9.46666666666667" style="4"/>
    <col min="10753" max="10753" width="5.23333333333333" style="4" customWidth="1"/>
    <col min="10754" max="10754" width="17.4666666666667" style="4" customWidth="1"/>
    <col min="10755" max="10755" width="16.4666666666667" style="4" customWidth="1"/>
    <col min="10756" max="10756" width="7.23333333333333" style="4" customWidth="1"/>
    <col min="10757" max="10759" width="9.46666666666667" style="4" hidden="1" customWidth="1"/>
    <col min="10760" max="10760" width="7.46666666666667" style="4" customWidth="1"/>
    <col min="10761" max="10761" width="8.11666666666667" style="4" customWidth="1"/>
    <col min="10762" max="10762" width="9.64166666666667" style="4" customWidth="1"/>
    <col min="10763" max="10763" width="11" style="4" customWidth="1"/>
    <col min="10764" max="10764" width="7.75833333333333" style="4" customWidth="1"/>
    <col min="10765" max="10765" width="10.6416666666667" style="4" customWidth="1"/>
    <col min="10766" max="10766" width="12.4666666666667" style="4" customWidth="1"/>
    <col min="10767" max="10767" width="9.23333333333333" style="4" customWidth="1"/>
    <col min="10768" max="10768" width="8.23333333333333" style="4" customWidth="1"/>
    <col min="10769" max="10769" width="22.1166666666667" style="4" customWidth="1"/>
    <col min="10770" max="11008" width="9.46666666666667" style="4"/>
    <col min="11009" max="11009" width="5.23333333333333" style="4" customWidth="1"/>
    <col min="11010" max="11010" width="17.4666666666667" style="4" customWidth="1"/>
    <col min="11011" max="11011" width="16.4666666666667" style="4" customWidth="1"/>
    <col min="11012" max="11012" width="7.23333333333333" style="4" customWidth="1"/>
    <col min="11013" max="11015" width="9.46666666666667" style="4" hidden="1" customWidth="1"/>
    <col min="11016" max="11016" width="7.46666666666667" style="4" customWidth="1"/>
    <col min="11017" max="11017" width="8.11666666666667" style="4" customWidth="1"/>
    <col min="11018" max="11018" width="9.64166666666667" style="4" customWidth="1"/>
    <col min="11019" max="11019" width="11" style="4" customWidth="1"/>
    <col min="11020" max="11020" width="7.75833333333333" style="4" customWidth="1"/>
    <col min="11021" max="11021" width="10.6416666666667" style="4" customWidth="1"/>
    <col min="11022" max="11022" width="12.4666666666667" style="4" customWidth="1"/>
    <col min="11023" max="11023" width="9.23333333333333" style="4" customWidth="1"/>
    <col min="11024" max="11024" width="8.23333333333333" style="4" customWidth="1"/>
    <col min="11025" max="11025" width="22.1166666666667" style="4" customWidth="1"/>
    <col min="11026" max="11264" width="9.46666666666667" style="4"/>
    <col min="11265" max="11265" width="5.23333333333333" style="4" customWidth="1"/>
    <col min="11266" max="11266" width="17.4666666666667" style="4" customWidth="1"/>
    <col min="11267" max="11267" width="16.4666666666667" style="4" customWidth="1"/>
    <col min="11268" max="11268" width="7.23333333333333" style="4" customWidth="1"/>
    <col min="11269" max="11271" width="9.46666666666667" style="4" hidden="1" customWidth="1"/>
    <col min="11272" max="11272" width="7.46666666666667" style="4" customWidth="1"/>
    <col min="11273" max="11273" width="8.11666666666667" style="4" customWidth="1"/>
    <col min="11274" max="11274" width="9.64166666666667" style="4" customWidth="1"/>
    <col min="11275" max="11275" width="11" style="4" customWidth="1"/>
    <col min="11276" max="11276" width="7.75833333333333" style="4" customWidth="1"/>
    <col min="11277" max="11277" width="10.6416666666667" style="4" customWidth="1"/>
    <col min="11278" max="11278" width="12.4666666666667" style="4" customWidth="1"/>
    <col min="11279" max="11279" width="9.23333333333333" style="4" customWidth="1"/>
    <col min="11280" max="11280" width="8.23333333333333" style="4" customWidth="1"/>
    <col min="11281" max="11281" width="22.1166666666667" style="4" customWidth="1"/>
    <col min="11282" max="11520" width="9.46666666666667" style="4"/>
    <col min="11521" max="11521" width="5.23333333333333" style="4" customWidth="1"/>
    <col min="11522" max="11522" width="17.4666666666667" style="4" customWidth="1"/>
    <col min="11523" max="11523" width="16.4666666666667" style="4" customWidth="1"/>
    <col min="11524" max="11524" width="7.23333333333333" style="4" customWidth="1"/>
    <col min="11525" max="11527" width="9.46666666666667" style="4" hidden="1" customWidth="1"/>
    <col min="11528" max="11528" width="7.46666666666667" style="4" customWidth="1"/>
    <col min="11529" max="11529" width="8.11666666666667" style="4" customWidth="1"/>
    <col min="11530" max="11530" width="9.64166666666667" style="4" customWidth="1"/>
    <col min="11531" max="11531" width="11" style="4" customWidth="1"/>
    <col min="11532" max="11532" width="7.75833333333333" style="4" customWidth="1"/>
    <col min="11533" max="11533" width="10.6416666666667" style="4" customWidth="1"/>
    <col min="11534" max="11534" width="12.4666666666667" style="4" customWidth="1"/>
    <col min="11535" max="11535" width="9.23333333333333" style="4" customWidth="1"/>
    <col min="11536" max="11536" width="8.23333333333333" style="4" customWidth="1"/>
    <col min="11537" max="11537" width="22.1166666666667" style="4" customWidth="1"/>
    <col min="11538" max="11776" width="9.46666666666667" style="4"/>
    <col min="11777" max="11777" width="5.23333333333333" style="4" customWidth="1"/>
    <col min="11778" max="11778" width="17.4666666666667" style="4" customWidth="1"/>
    <col min="11779" max="11779" width="16.4666666666667" style="4" customWidth="1"/>
    <col min="11780" max="11780" width="7.23333333333333" style="4" customWidth="1"/>
    <col min="11781" max="11783" width="9.46666666666667" style="4" hidden="1" customWidth="1"/>
    <col min="11784" max="11784" width="7.46666666666667" style="4" customWidth="1"/>
    <col min="11785" max="11785" width="8.11666666666667" style="4" customWidth="1"/>
    <col min="11786" max="11786" width="9.64166666666667" style="4" customWidth="1"/>
    <col min="11787" max="11787" width="11" style="4" customWidth="1"/>
    <col min="11788" max="11788" width="7.75833333333333" style="4" customWidth="1"/>
    <col min="11789" max="11789" width="10.6416666666667" style="4" customWidth="1"/>
    <col min="11790" max="11790" width="12.4666666666667" style="4" customWidth="1"/>
    <col min="11791" max="11791" width="9.23333333333333" style="4" customWidth="1"/>
    <col min="11792" max="11792" width="8.23333333333333" style="4" customWidth="1"/>
    <col min="11793" max="11793" width="22.1166666666667" style="4" customWidth="1"/>
    <col min="11794" max="12032" width="9.46666666666667" style="4"/>
    <col min="12033" max="12033" width="5.23333333333333" style="4" customWidth="1"/>
    <col min="12034" max="12034" width="17.4666666666667" style="4" customWidth="1"/>
    <col min="12035" max="12035" width="16.4666666666667" style="4" customWidth="1"/>
    <col min="12036" max="12036" width="7.23333333333333" style="4" customWidth="1"/>
    <col min="12037" max="12039" width="9.46666666666667" style="4" hidden="1" customWidth="1"/>
    <col min="12040" max="12040" width="7.46666666666667" style="4" customWidth="1"/>
    <col min="12041" max="12041" width="8.11666666666667" style="4" customWidth="1"/>
    <col min="12042" max="12042" width="9.64166666666667" style="4" customWidth="1"/>
    <col min="12043" max="12043" width="11" style="4" customWidth="1"/>
    <col min="12044" max="12044" width="7.75833333333333" style="4" customWidth="1"/>
    <col min="12045" max="12045" width="10.6416666666667" style="4" customWidth="1"/>
    <col min="12046" max="12046" width="12.4666666666667" style="4" customWidth="1"/>
    <col min="12047" max="12047" width="9.23333333333333" style="4" customWidth="1"/>
    <col min="12048" max="12048" width="8.23333333333333" style="4" customWidth="1"/>
    <col min="12049" max="12049" width="22.1166666666667" style="4" customWidth="1"/>
    <col min="12050" max="12288" width="9.46666666666667" style="4"/>
    <col min="12289" max="12289" width="5.23333333333333" style="4" customWidth="1"/>
    <col min="12290" max="12290" width="17.4666666666667" style="4" customWidth="1"/>
    <col min="12291" max="12291" width="16.4666666666667" style="4" customWidth="1"/>
    <col min="12292" max="12292" width="7.23333333333333" style="4" customWidth="1"/>
    <col min="12293" max="12295" width="9.46666666666667" style="4" hidden="1" customWidth="1"/>
    <col min="12296" max="12296" width="7.46666666666667" style="4" customWidth="1"/>
    <col min="12297" max="12297" width="8.11666666666667" style="4" customWidth="1"/>
    <col min="12298" max="12298" width="9.64166666666667" style="4" customWidth="1"/>
    <col min="12299" max="12299" width="11" style="4" customWidth="1"/>
    <col min="12300" max="12300" width="7.75833333333333" style="4" customWidth="1"/>
    <col min="12301" max="12301" width="10.6416666666667" style="4" customWidth="1"/>
    <col min="12302" max="12302" width="12.4666666666667" style="4" customWidth="1"/>
    <col min="12303" max="12303" width="9.23333333333333" style="4" customWidth="1"/>
    <col min="12304" max="12304" width="8.23333333333333" style="4" customWidth="1"/>
    <col min="12305" max="12305" width="22.1166666666667" style="4" customWidth="1"/>
    <col min="12306" max="12544" width="9.46666666666667" style="4"/>
    <col min="12545" max="12545" width="5.23333333333333" style="4" customWidth="1"/>
    <col min="12546" max="12546" width="17.4666666666667" style="4" customWidth="1"/>
    <col min="12547" max="12547" width="16.4666666666667" style="4" customWidth="1"/>
    <col min="12548" max="12548" width="7.23333333333333" style="4" customWidth="1"/>
    <col min="12549" max="12551" width="9.46666666666667" style="4" hidden="1" customWidth="1"/>
    <col min="12552" max="12552" width="7.46666666666667" style="4" customWidth="1"/>
    <col min="12553" max="12553" width="8.11666666666667" style="4" customWidth="1"/>
    <col min="12554" max="12554" width="9.64166666666667" style="4" customWidth="1"/>
    <col min="12555" max="12555" width="11" style="4" customWidth="1"/>
    <col min="12556" max="12556" width="7.75833333333333" style="4" customWidth="1"/>
    <col min="12557" max="12557" width="10.6416666666667" style="4" customWidth="1"/>
    <col min="12558" max="12558" width="12.4666666666667" style="4" customWidth="1"/>
    <col min="12559" max="12559" width="9.23333333333333" style="4" customWidth="1"/>
    <col min="12560" max="12560" width="8.23333333333333" style="4" customWidth="1"/>
    <col min="12561" max="12561" width="22.1166666666667" style="4" customWidth="1"/>
    <col min="12562" max="12800" width="9.46666666666667" style="4"/>
    <col min="12801" max="12801" width="5.23333333333333" style="4" customWidth="1"/>
    <col min="12802" max="12802" width="17.4666666666667" style="4" customWidth="1"/>
    <col min="12803" max="12803" width="16.4666666666667" style="4" customWidth="1"/>
    <col min="12804" max="12804" width="7.23333333333333" style="4" customWidth="1"/>
    <col min="12805" max="12807" width="9.46666666666667" style="4" hidden="1" customWidth="1"/>
    <col min="12808" max="12808" width="7.46666666666667" style="4" customWidth="1"/>
    <col min="12809" max="12809" width="8.11666666666667" style="4" customWidth="1"/>
    <col min="12810" max="12810" width="9.64166666666667" style="4" customWidth="1"/>
    <col min="12811" max="12811" width="11" style="4" customWidth="1"/>
    <col min="12812" max="12812" width="7.75833333333333" style="4" customWidth="1"/>
    <col min="12813" max="12813" width="10.6416666666667" style="4" customWidth="1"/>
    <col min="12814" max="12814" width="12.4666666666667" style="4" customWidth="1"/>
    <col min="12815" max="12815" width="9.23333333333333" style="4" customWidth="1"/>
    <col min="12816" max="12816" width="8.23333333333333" style="4" customWidth="1"/>
    <col min="12817" max="12817" width="22.1166666666667" style="4" customWidth="1"/>
    <col min="12818" max="13056" width="9.46666666666667" style="4"/>
    <col min="13057" max="13057" width="5.23333333333333" style="4" customWidth="1"/>
    <col min="13058" max="13058" width="17.4666666666667" style="4" customWidth="1"/>
    <col min="13059" max="13059" width="16.4666666666667" style="4" customWidth="1"/>
    <col min="13060" max="13060" width="7.23333333333333" style="4" customWidth="1"/>
    <col min="13061" max="13063" width="9.46666666666667" style="4" hidden="1" customWidth="1"/>
    <col min="13064" max="13064" width="7.46666666666667" style="4" customWidth="1"/>
    <col min="13065" max="13065" width="8.11666666666667" style="4" customWidth="1"/>
    <col min="13066" max="13066" width="9.64166666666667" style="4" customWidth="1"/>
    <col min="13067" max="13067" width="11" style="4" customWidth="1"/>
    <col min="13068" max="13068" width="7.75833333333333" style="4" customWidth="1"/>
    <col min="13069" max="13069" width="10.6416666666667" style="4" customWidth="1"/>
    <col min="13070" max="13070" width="12.4666666666667" style="4" customWidth="1"/>
    <col min="13071" max="13071" width="9.23333333333333" style="4" customWidth="1"/>
    <col min="13072" max="13072" width="8.23333333333333" style="4" customWidth="1"/>
    <col min="13073" max="13073" width="22.1166666666667" style="4" customWidth="1"/>
    <col min="13074" max="13312" width="9.46666666666667" style="4"/>
    <col min="13313" max="13313" width="5.23333333333333" style="4" customWidth="1"/>
    <col min="13314" max="13314" width="17.4666666666667" style="4" customWidth="1"/>
    <col min="13315" max="13315" width="16.4666666666667" style="4" customWidth="1"/>
    <col min="13316" max="13316" width="7.23333333333333" style="4" customWidth="1"/>
    <col min="13317" max="13319" width="9.46666666666667" style="4" hidden="1" customWidth="1"/>
    <col min="13320" max="13320" width="7.46666666666667" style="4" customWidth="1"/>
    <col min="13321" max="13321" width="8.11666666666667" style="4" customWidth="1"/>
    <col min="13322" max="13322" width="9.64166666666667" style="4" customWidth="1"/>
    <col min="13323" max="13323" width="11" style="4" customWidth="1"/>
    <col min="13324" max="13324" width="7.75833333333333" style="4" customWidth="1"/>
    <col min="13325" max="13325" width="10.6416666666667" style="4" customWidth="1"/>
    <col min="13326" max="13326" width="12.4666666666667" style="4" customWidth="1"/>
    <col min="13327" max="13327" width="9.23333333333333" style="4" customWidth="1"/>
    <col min="13328" max="13328" width="8.23333333333333" style="4" customWidth="1"/>
    <col min="13329" max="13329" width="22.1166666666667" style="4" customWidth="1"/>
    <col min="13330" max="13568" width="9.46666666666667" style="4"/>
    <col min="13569" max="13569" width="5.23333333333333" style="4" customWidth="1"/>
    <col min="13570" max="13570" width="17.4666666666667" style="4" customWidth="1"/>
    <col min="13571" max="13571" width="16.4666666666667" style="4" customWidth="1"/>
    <col min="13572" max="13572" width="7.23333333333333" style="4" customWidth="1"/>
    <col min="13573" max="13575" width="9.46666666666667" style="4" hidden="1" customWidth="1"/>
    <col min="13576" max="13576" width="7.46666666666667" style="4" customWidth="1"/>
    <col min="13577" max="13577" width="8.11666666666667" style="4" customWidth="1"/>
    <col min="13578" max="13578" width="9.64166666666667" style="4" customWidth="1"/>
    <col min="13579" max="13579" width="11" style="4" customWidth="1"/>
    <col min="13580" max="13580" width="7.75833333333333" style="4" customWidth="1"/>
    <col min="13581" max="13581" width="10.6416666666667" style="4" customWidth="1"/>
    <col min="13582" max="13582" width="12.4666666666667" style="4" customWidth="1"/>
    <col min="13583" max="13583" width="9.23333333333333" style="4" customWidth="1"/>
    <col min="13584" max="13584" width="8.23333333333333" style="4" customWidth="1"/>
    <col min="13585" max="13585" width="22.1166666666667" style="4" customWidth="1"/>
    <col min="13586" max="13824" width="9.46666666666667" style="4"/>
    <col min="13825" max="13825" width="5.23333333333333" style="4" customWidth="1"/>
    <col min="13826" max="13826" width="17.4666666666667" style="4" customWidth="1"/>
    <col min="13827" max="13827" width="16.4666666666667" style="4" customWidth="1"/>
    <col min="13828" max="13828" width="7.23333333333333" style="4" customWidth="1"/>
    <col min="13829" max="13831" width="9.46666666666667" style="4" hidden="1" customWidth="1"/>
    <col min="13832" max="13832" width="7.46666666666667" style="4" customWidth="1"/>
    <col min="13833" max="13833" width="8.11666666666667" style="4" customWidth="1"/>
    <col min="13834" max="13834" width="9.64166666666667" style="4" customWidth="1"/>
    <col min="13835" max="13835" width="11" style="4" customWidth="1"/>
    <col min="13836" max="13836" width="7.75833333333333" style="4" customWidth="1"/>
    <col min="13837" max="13837" width="10.6416666666667" style="4" customWidth="1"/>
    <col min="13838" max="13838" width="12.4666666666667" style="4" customWidth="1"/>
    <col min="13839" max="13839" width="9.23333333333333" style="4" customWidth="1"/>
    <col min="13840" max="13840" width="8.23333333333333" style="4" customWidth="1"/>
    <col min="13841" max="13841" width="22.1166666666667" style="4" customWidth="1"/>
    <col min="13842" max="14080" width="9.46666666666667" style="4"/>
    <col min="14081" max="14081" width="5.23333333333333" style="4" customWidth="1"/>
    <col min="14082" max="14082" width="17.4666666666667" style="4" customWidth="1"/>
    <col min="14083" max="14083" width="16.4666666666667" style="4" customWidth="1"/>
    <col min="14084" max="14084" width="7.23333333333333" style="4" customWidth="1"/>
    <col min="14085" max="14087" width="9.46666666666667" style="4" hidden="1" customWidth="1"/>
    <col min="14088" max="14088" width="7.46666666666667" style="4" customWidth="1"/>
    <col min="14089" max="14089" width="8.11666666666667" style="4" customWidth="1"/>
    <col min="14090" max="14090" width="9.64166666666667" style="4" customWidth="1"/>
    <col min="14091" max="14091" width="11" style="4" customWidth="1"/>
    <col min="14092" max="14092" width="7.75833333333333" style="4" customWidth="1"/>
    <col min="14093" max="14093" width="10.6416666666667" style="4" customWidth="1"/>
    <col min="14094" max="14094" width="12.4666666666667" style="4" customWidth="1"/>
    <col min="14095" max="14095" width="9.23333333333333" style="4" customWidth="1"/>
    <col min="14096" max="14096" width="8.23333333333333" style="4" customWidth="1"/>
    <col min="14097" max="14097" width="22.1166666666667" style="4" customWidth="1"/>
    <col min="14098" max="14336" width="9.46666666666667" style="4"/>
    <col min="14337" max="14337" width="5.23333333333333" style="4" customWidth="1"/>
    <col min="14338" max="14338" width="17.4666666666667" style="4" customWidth="1"/>
    <col min="14339" max="14339" width="16.4666666666667" style="4" customWidth="1"/>
    <col min="14340" max="14340" width="7.23333333333333" style="4" customWidth="1"/>
    <col min="14341" max="14343" width="9.46666666666667" style="4" hidden="1" customWidth="1"/>
    <col min="14344" max="14344" width="7.46666666666667" style="4" customWidth="1"/>
    <col min="14345" max="14345" width="8.11666666666667" style="4" customWidth="1"/>
    <col min="14346" max="14346" width="9.64166666666667" style="4" customWidth="1"/>
    <col min="14347" max="14347" width="11" style="4" customWidth="1"/>
    <col min="14348" max="14348" width="7.75833333333333" style="4" customWidth="1"/>
    <col min="14349" max="14349" width="10.6416666666667" style="4" customWidth="1"/>
    <col min="14350" max="14350" width="12.4666666666667" style="4" customWidth="1"/>
    <col min="14351" max="14351" width="9.23333333333333" style="4" customWidth="1"/>
    <col min="14352" max="14352" width="8.23333333333333" style="4" customWidth="1"/>
    <col min="14353" max="14353" width="22.1166666666667" style="4" customWidth="1"/>
    <col min="14354" max="14592" width="9.46666666666667" style="4"/>
    <col min="14593" max="14593" width="5.23333333333333" style="4" customWidth="1"/>
    <col min="14594" max="14594" width="17.4666666666667" style="4" customWidth="1"/>
    <col min="14595" max="14595" width="16.4666666666667" style="4" customWidth="1"/>
    <col min="14596" max="14596" width="7.23333333333333" style="4" customWidth="1"/>
    <col min="14597" max="14599" width="9.46666666666667" style="4" hidden="1" customWidth="1"/>
    <col min="14600" max="14600" width="7.46666666666667" style="4" customWidth="1"/>
    <col min="14601" max="14601" width="8.11666666666667" style="4" customWidth="1"/>
    <col min="14602" max="14602" width="9.64166666666667" style="4" customWidth="1"/>
    <col min="14603" max="14603" width="11" style="4" customWidth="1"/>
    <col min="14604" max="14604" width="7.75833333333333" style="4" customWidth="1"/>
    <col min="14605" max="14605" width="10.6416666666667" style="4" customWidth="1"/>
    <col min="14606" max="14606" width="12.4666666666667" style="4" customWidth="1"/>
    <col min="14607" max="14607" width="9.23333333333333" style="4" customWidth="1"/>
    <col min="14608" max="14608" width="8.23333333333333" style="4" customWidth="1"/>
    <col min="14609" max="14609" width="22.1166666666667" style="4" customWidth="1"/>
    <col min="14610" max="14848" width="9.46666666666667" style="4"/>
    <col min="14849" max="14849" width="5.23333333333333" style="4" customWidth="1"/>
    <col min="14850" max="14850" width="17.4666666666667" style="4" customWidth="1"/>
    <col min="14851" max="14851" width="16.4666666666667" style="4" customWidth="1"/>
    <col min="14852" max="14852" width="7.23333333333333" style="4" customWidth="1"/>
    <col min="14853" max="14855" width="9.46666666666667" style="4" hidden="1" customWidth="1"/>
    <col min="14856" max="14856" width="7.46666666666667" style="4" customWidth="1"/>
    <col min="14857" max="14857" width="8.11666666666667" style="4" customWidth="1"/>
    <col min="14858" max="14858" width="9.64166666666667" style="4" customWidth="1"/>
    <col min="14859" max="14859" width="11" style="4" customWidth="1"/>
    <col min="14860" max="14860" width="7.75833333333333" style="4" customWidth="1"/>
    <col min="14861" max="14861" width="10.6416666666667" style="4" customWidth="1"/>
    <col min="14862" max="14862" width="12.4666666666667" style="4" customWidth="1"/>
    <col min="14863" max="14863" width="9.23333333333333" style="4" customWidth="1"/>
    <col min="14864" max="14864" width="8.23333333333333" style="4" customWidth="1"/>
    <col min="14865" max="14865" width="22.1166666666667" style="4" customWidth="1"/>
    <col min="14866" max="15104" width="9.46666666666667" style="4"/>
    <col min="15105" max="15105" width="5.23333333333333" style="4" customWidth="1"/>
    <col min="15106" max="15106" width="17.4666666666667" style="4" customWidth="1"/>
    <col min="15107" max="15107" width="16.4666666666667" style="4" customWidth="1"/>
    <col min="15108" max="15108" width="7.23333333333333" style="4" customWidth="1"/>
    <col min="15109" max="15111" width="9.46666666666667" style="4" hidden="1" customWidth="1"/>
    <col min="15112" max="15112" width="7.46666666666667" style="4" customWidth="1"/>
    <col min="15113" max="15113" width="8.11666666666667" style="4" customWidth="1"/>
    <col min="15114" max="15114" width="9.64166666666667" style="4" customWidth="1"/>
    <col min="15115" max="15115" width="11" style="4" customWidth="1"/>
    <col min="15116" max="15116" width="7.75833333333333" style="4" customWidth="1"/>
    <col min="15117" max="15117" width="10.6416666666667" style="4" customWidth="1"/>
    <col min="15118" max="15118" width="12.4666666666667" style="4" customWidth="1"/>
    <col min="15119" max="15119" width="9.23333333333333" style="4" customWidth="1"/>
    <col min="15120" max="15120" width="8.23333333333333" style="4" customWidth="1"/>
    <col min="15121" max="15121" width="22.1166666666667" style="4" customWidth="1"/>
    <col min="15122" max="15360" width="9.46666666666667" style="4"/>
    <col min="15361" max="15361" width="5.23333333333333" style="4" customWidth="1"/>
    <col min="15362" max="15362" width="17.4666666666667" style="4" customWidth="1"/>
    <col min="15363" max="15363" width="16.4666666666667" style="4" customWidth="1"/>
    <col min="15364" max="15364" width="7.23333333333333" style="4" customWidth="1"/>
    <col min="15365" max="15367" width="9.46666666666667" style="4" hidden="1" customWidth="1"/>
    <col min="15368" max="15368" width="7.46666666666667" style="4" customWidth="1"/>
    <col min="15369" max="15369" width="8.11666666666667" style="4" customWidth="1"/>
    <col min="15370" max="15370" width="9.64166666666667" style="4" customWidth="1"/>
    <col min="15371" max="15371" width="11" style="4" customWidth="1"/>
    <col min="15372" max="15372" width="7.75833333333333" style="4" customWidth="1"/>
    <col min="15373" max="15373" width="10.6416666666667" style="4" customWidth="1"/>
    <col min="15374" max="15374" width="12.4666666666667" style="4" customWidth="1"/>
    <col min="15375" max="15375" width="9.23333333333333" style="4" customWidth="1"/>
    <col min="15376" max="15376" width="8.23333333333333" style="4" customWidth="1"/>
    <col min="15377" max="15377" width="22.1166666666667" style="4" customWidth="1"/>
    <col min="15378" max="15616" width="9.46666666666667" style="4"/>
    <col min="15617" max="15617" width="5.23333333333333" style="4" customWidth="1"/>
    <col min="15618" max="15618" width="17.4666666666667" style="4" customWidth="1"/>
    <col min="15619" max="15619" width="16.4666666666667" style="4" customWidth="1"/>
    <col min="15620" max="15620" width="7.23333333333333" style="4" customWidth="1"/>
    <col min="15621" max="15623" width="9.46666666666667" style="4" hidden="1" customWidth="1"/>
    <col min="15624" max="15624" width="7.46666666666667" style="4" customWidth="1"/>
    <col min="15625" max="15625" width="8.11666666666667" style="4" customWidth="1"/>
    <col min="15626" max="15626" width="9.64166666666667" style="4" customWidth="1"/>
    <col min="15627" max="15627" width="11" style="4" customWidth="1"/>
    <col min="15628" max="15628" width="7.75833333333333" style="4" customWidth="1"/>
    <col min="15629" max="15629" width="10.6416666666667" style="4" customWidth="1"/>
    <col min="15630" max="15630" width="12.4666666666667" style="4" customWidth="1"/>
    <col min="15631" max="15631" width="9.23333333333333" style="4" customWidth="1"/>
    <col min="15632" max="15632" width="8.23333333333333" style="4" customWidth="1"/>
    <col min="15633" max="15633" width="22.1166666666667" style="4" customWidth="1"/>
    <col min="15634" max="15872" width="9.46666666666667" style="4"/>
    <col min="15873" max="15873" width="5.23333333333333" style="4" customWidth="1"/>
    <col min="15874" max="15874" width="17.4666666666667" style="4" customWidth="1"/>
    <col min="15875" max="15875" width="16.4666666666667" style="4" customWidth="1"/>
    <col min="15876" max="15876" width="7.23333333333333" style="4" customWidth="1"/>
    <col min="15877" max="15879" width="9.46666666666667" style="4" hidden="1" customWidth="1"/>
    <col min="15880" max="15880" width="7.46666666666667" style="4" customWidth="1"/>
    <col min="15881" max="15881" width="8.11666666666667" style="4" customWidth="1"/>
    <col min="15882" max="15882" width="9.64166666666667" style="4" customWidth="1"/>
    <col min="15883" max="15883" width="11" style="4" customWidth="1"/>
    <col min="15884" max="15884" width="7.75833333333333" style="4" customWidth="1"/>
    <col min="15885" max="15885" width="10.6416666666667" style="4" customWidth="1"/>
    <col min="15886" max="15886" width="12.4666666666667" style="4" customWidth="1"/>
    <col min="15887" max="15887" width="9.23333333333333" style="4" customWidth="1"/>
    <col min="15888" max="15888" width="8.23333333333333" style="4" customWidth="1"/>
    <col min="15889" max="15889" width="22.1166666666667" style="4" customWidth="1"/>
    <col min="15890" max="16128" width="9.46666666666667" style="4"/>
    <col min="16129" max="16129" width="5.23333333333333" style="4" customWidth="1"/>
    <col min="16130" max="16130" width="17.4666666666667" style="4" customWidth="1"/>
    <col min="16131" max="16131" width="16.4666666666667" style="4" customWidth="1"/>
    <col min="16132" max="16132" width="7.23333333333333" style="4" customWidth="1"/>
    <col min="16133" max="16135" width="9.46666666666667" style="4" hidden="1" customWidth="1"/>
    <col min="16136" max="16136" width="7.46666666666667" style="4" customWidth="1"/>
    <col min="16137" max="16137" width="8.11666666666667" style="4" customWidth="1"/>
    <col min="16138" max="16138" width="9.64166666666667" style="4" customWidth="1"/>
    <col min="16139" max="16139" width="11" style="4" customWidth="1"/>
    <col min="16140" max="16140" width="7.75833333333333" style="4" customWidth="1"/>
    <col min="16141" max="16141" width="10.6416666666667" style="4" customWidth="1"/>
    <col min="16142" max="16142" width="12.4666666666667" style="4" customWidth="1"/>
    <col min="16143" max="16143" width="9.23333333333333" style="4" customWidth="1"/>
    <col min="16144" max="16144" width="8.23333333333333" style="4" customWidth="1"/>
    <col min="16145" max="16145" width="22.1166666666667" style="4" customWidth="1"/>
    <col min="16146" max="16384" width="9.46666666666667" style="4"/>
  </cols>
  <sheetData>
    <row r="1" ht="14.25" spans="1:17">
      <c r="A1" s="6" t="s">
        <v>0</v>
      </c>
      <c r="B1" s="7" t="s">
        <v>1</v>
      </c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30" customHeight="1" spans="1:17">
      <c r="A2" s="9" t="s">
        <v>407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ht="14.1" customHeight="1" spans="1:17">
      <c r="A3" s="10" t="str">
        <f>CONCATENATE([1]封面!D9,[1]封面!F9,[1]封面!G9,[1]封面!H9,[1]封面!I9,[1]封面!J9,[1]封面!K9)</f>
        <v>评估基准日：2026年05月31日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ht="14.1" customHeight="1" spans="1:17">
      <c r="A4" s="10"/>
      <c r="B4" s="10"/>
      <c r="C4" s="10"/>
      <c r="D4" s="10"/>
      <c r="E4" s="10"/>
      <c r="F4" s="10"/>
      <c r="G4" s="10"/>
      <c r="H4" s="10"/>
      <c r="I4" s="10"/>
      <c r="J4" s="2"/>
      <c r="K4" s="2"/>
      <c r="L4" s="2"/>
      <c r="M4" s="2"/>
      <c r="N4" s="2"/>
      <c r="O4" s="2"/>
      <c r="P4" s="2"/>
      <c r="Q4" s="11"/>
    </row>
    <row r="5" ht="15.75" customHeight="1" spans="1:17">
      <c r="A5" s="12" t="str">
        <f>[1]封面!D7&amp;[1]封面!E7</f>
        <v>被评估单位（或者产权持有单位）：枣庄交通发展集团寨山矿业有限公司</v>
      </c>
      <c r="Q5" s="11" t="s">
        <v>3</v>
      </c>
    </row>
    <row r="6" s="2" customFormat="1" ht="15.75" customHeight="1" spans="1:17">
      <c r="A6" s="13" t="s">
        <v>4</v>
      </c>
      <c r="B6" s="13" t="s">
        <v>408</v>
      </c>
      <c r="C6" s="13" t="s">
        <v>70</v>
      </c>
      <c r="D6" s="14" t="s">
        <v>21</v>
      </c>
      <c r="E6" s="15" t="s">
        <v>24</v>
      </c>
      <c r="F6" s="16"/>
      <c r="G6" s="17"/>
      <c r="H6" s="18" t="s">
        <v>409</v>
      </c>
      <c r="I6" s="15" t="s">
        <v>25</v>
      </c>
      <c r="J6" s="16"/>
      <c r="K6" s="19"/>
      <c r="L6" s="15" t="s">
        <v>26</v>
      </c>
      <c r="M6" s="16"/>
      <c r="N6" s="19"/>
      <c r="O6" s="13" t="s">
        <v>410</v>
      </c>
      <c r="P6" s="13" t="s">
        <v>59</v>
      </c>
      <c r="Q6" s="13" t="s">
        <v>28</v>
      </c>
    </row>
    <row r="7" s="2" customFormat="1" ht="15.75" customHeight="1" spans="1:17">
      <c r="A7" s="20"/>
      <c r="B7" s="20"/>
      <c r="C7" s="20"/>
      <c r="D7" s="21"/>
      <c r="E7" s="22" t="s">
        <v>72</v>
      </c>
      <c r="F7" s="22" t="s">
        <v>74</v>
      </c>
      <c r="G7" s="23" t="s">
        <v>411</v>
      </c>
      <c r="H7" s="24"/>
      <c r="I7" s="22" t="s">
        <v>72</v>
      </c>
      <c r="J7" s="22" t="s">
        <v>74</v>
      </c>
      <c r="K7" s="22" t="s">
        <v>411</v>
      </c>
      <c r="L7" s="13" t="s">
        <v>412</v>
      </c>
      <c r="M7" s="22" t="s">
        <v>413</v>
      </c>
      <c r="N7" s="22" t="s">
        <v>411</v>
      </c>
      <c r="O7" s="20"/>
      <c r="P7" s="20"/>
      <c r="Q7" s="20"/>
    </row>
    <row r="8" s="2" customFormat="1" ht="15.75" customHeight="1" spans="1:17">
      <c r="A8" s="20">
        <v>1</v>
      </c>
      <c r="B8" s="20" t="s">
        <v>414</v>
      </c>
      <c r="C8" s="20" t="s">
        <v>415</v>
      </c>
      <c r="D8" s="21" t="s">
        <v>260</v>
      </c>
      <c r="E8" s="22"/>
      <c r="F8" s="22"/>
      <c r="G8" s="23"/>
      <c r="H8" s="25" t="s">
        <v>416</v>
      </c>
      <c r="I8" s="22">
        <v>2</v>
      </c>
      <c r="J8" s="26">
        <v>42.48</v>
      </c>
      <c r="K8" s="22">
        <f>I8*J8</f>
        <v>84.96</v>
      </c>
      <c r="L8" s="13">
        <v>2</v>
      </c>
      <c r="M8" s="26">
        <v>34</v>
      </c>
      <c r="N8" s="26">
        <f>L8*M8</f>
        <v>68</v>
      </c>
      <c r="O8" s="20"/>
      <c r="P8" s="20"/>
      <c r="Q8" s="20"/>
    </row>
    <row r="9" s="2" customFormat="1" ht="15.75" customHeight="1" spans="1:17">
      <c r="A9" s="20">
        <v>2</v>
      </c>
      <c r="B9" s="20" t="s">
        <v>417</v>
      </c>
      <c r="C9" s="20" t="s">
        <v>415</v>
      </c>
      <c r="D9" s="21" t="s">
        <v>418</v>
      </c>
      <c r="E9" s="22"/>
      <c r="F9" s="22"/>
      <c r="G9" s="23"/>
      <c r="H9" s="25" t="s">
        <v>416</v>
      </c>
      <c r="I9" s="22">
        <v>10</v>
      </c>
      <c r="J9" s="26">
        <v>15.929</v>
      </c>
      <c r="K9" s="22">
        <f t="shared" ref="K9:K47" si="0">I9*J9</f>
        <v>159.29</v>
      </c>
      <c r="L9" s="13">
        <v>9</v>
      </c>
      <c r="M9" s="26">
        <v>12.8</v>
      </c>
      <c r="N9" s="26">
        <f t="shared" ref="N9:N74" si="1">L9*M9</f>
        <v>115.2</v>
      </c>
      <c r="O9" s="20"/>
      <c r="P9" s="20"/>
      <c r="Q9" s="20"/>
    </row>
    <row r="10" s="2" customFormat="1" ht="15.75" customHeight="1" spans="1:17">
      <c r="A10" s="20">
        <v>3</v>
      </c>
      <c r="B10" s="20" t="s">
        <v>417</v>
      </c>
      <c r="C10" s="20"/>
      <c r="D10" s="21" t="s">
        <v>418</v>
      </c>
      <c r="E10" s="22"/>
      <c r="F10" s="22"/>
      <c r="G10" s="23"/>
      <c r="H10" s="25" t="s">
        <v>416</v>
      </c>
      <c r="I10" s="22"/>
      <c r="J10" s="26"/>
      <c r="K10" s="22"/>
      <c r="L10" s="13">
        <v>1</v>
      </c>
      <c r="M10" s="26">
        <v>10</v>
      </c>
      <c r="N10" s="26">
        <f t="shared" si="1"/>
        <v>10</v>
      </c>
      <c r="O10" s="20"/>
      <c r="P10" s="20"/>
      <c r="Q10" s="20" t="s">
        <v>419</v>
      </c>
    </row>
    <row r="11" s="2" customFormat="1" ht="15.75" customHeight="1" spans="1:17">
      <c r="A11" s="20">
        <v>4</v>
      </c>
      <c r="B11" s="20" t="s">
        <v>420</v>
      </c>
      <c r="C11" s="20" t="s">
        <v>415</v>
      </c>
      <c r="D11" s="21" t="s">
        <v>260</v>
      </c>
      <c r="E11" s="22"/>
      <c r="F11" s="22"/>
      <c r="G11" s="23"/>
      <c r="H11" s="25" t="s">
        <v>416</v>
      </c>
      <c r="I11" s="22">
        <v>700</v>
      </c>
      <c r="J11" s="26">
        <v>0.460171428571429</v>
      </c>
      <c r="K11" s="22">
        <f t="shared" si="0"/>
        <v>322.12</v>
      </c>
      <c r="L11" s="13">
        <v>700</v>
      </c>
      <c r="M11" s="26">
        <v>0.45</v>
      </c>
      <c r="N11" s="26">
        <f t="shared" si="1"/>
        <v>315</v>
      </c>
      <c r="O11" s="20"/>
      <c r="P11" s="20"/>
      <c r="Q11" s="20"/>
    </row>
    <row r="12" s="2" customFormat="1" ht="15.75" customHeight="1" spans="1:17">
      <c r="A12" s="20">
        <v>5</v>
      </c>
      <c r="B12" s="20" t="s">
        <v>421</v>
      </c>
      <c r="C12" s="20" t="s">
        <v>415</v>
      </c>
      <c r="D12" s="21" t="s">
        <v>149</v>
      </c>
      <c r="E12" s="22"/>
      <c r="F12" s="22"/>
      <c r="G12" s="23"/>
      <c r="H12" s="25" t="s">
        <v>416</v>
      </c>
      <c r="I12" s="22">
        <v>4</v>
      </c>
      <c r="J12" s="26">
        <v>19.47</v>
      </c>
      <c r="K12" s="22">
        <f t="shared" si="0"/>
        <v>77.88</v>
      </c>
      <c r="L12" s="13">
        <v>4</v>
      </c>
      <c r="M12" s="26">
        <v>17</v>
      </c>
      <c r="N12" s="26">
        <f t="shared" si="1"/>
        <v>68</v>
      </c>
      <c r="O12" s="20"/>
      <c r="P12" s="20"/>
      <c r="Q12" s="20"/>
    </row>
    <row r="13" s="2" customFormat="1" ht="15.75" customHeight="1" spans="1:17">
      <c r="A13" s="20">
        <v>6</v>
      </c>
      <c r="B13" s="20" t="s">
        <v>422</v>
      </c>
      <c r="C13" s="20" t="s">
        <v>415</v>
      </c>
      <c r="D13" s="21" t="s">
        <v>418</v>
      </c>
      <c r="E13" s="22"/>
      <c r="F13" s="22"/>
      <c r="G13" s="23"/>
      <c r="H13" s="25" t="s">
        <v>416</v>
      </c>
      <c r="I13" s="22">
        <v>3</v>
      </c>
      <c r="J13" s="26">
        <v>13.2733333333333</v>
      </c>
      <c r="K13" s="22">
        <f t="shared" si="0"/>
        <v>39.8199999999999</v>
      </c>
      <c r="L13" s="13">
        <v>3</v>
      </c>
      <c r="M13" s="26">
        <v>13</v>
      </c>
      <c r="N13" s="26">
        <f t="shared" si="1"/>
        <v>39</v>
      </c>
      <c r="O13" s="20"/>
      <c r="P13" s="20"/>
      <c r="Q13" s="20"/>
    </row>
    <row r="14" s="2" customFormat="1" ht="15.75" customHeight="1" spans="1:17">
      <c r="A14" s="20">
        <v>7</v>
      </c>
      <c r="B14" s="20" t="s">
        <v>423</v>
      </c>
      <c r="C14" s="20" t="s">
        <v>340</v>
      </c>
      <c r="D14" s="21" t="s">
        <v>149</v>
      </c>
      <c r="E14" s="22"/>
      <c r="F14" s="22"/>
      <c r="G14" s="23"/>
      <c r="H14" s="25" t="s">
        <v>416</v>
      </c>
      <c r="I14" s="22">
        <v>1</v>
      </c>
      <c r="J14" s="26">
        <v>3185.84</v>
      </c>
      <c r="K14" s="22">
        <f t="shared" si="0"/>
        <v>3185.84</v>
      </c>
      <c r="L14" s="13">
        <v>1</v>
      </c>
      <c r="M14" s="26">
        <v>1911</v>
      </c>
      <c r="N14" s="26">
        <f t="shared" si="1"/>
        <v>1911</v>
      </c>
      <c r="O14" s="20"/>
      <c r="P14" s="20"/>
      <c r="Q14" s="20" t="s">
        <v>419</v>
      </c>
    </row>
    <row r="15" s="2" customFormat="1" ht="15.75" customHeight="1" spans="1:17">
      <c r="A15" s="20">
        <v>8</v>
      </c>
      <c r="B15" s="20" t="s">
        <v>424</v>
      </c>
      <c r="C15" s="20" t="s">
        <v>425</v>
      </c>
      <c r="D15" s="21" t="s">
        <v>418</v>
      </c>
      <c r="E15" s="22"/>
      <c r="F15" s="22"/>
      <c r="G15" s="23"/>
      <c r="H15" s="25" t="s">
        <v>416</v>
      </c>
      <c r="I15" s="22">
        <v>8</v>
      </c>
      <c r="J15" s="26">
        <v>48.67</v>
      </c>
      <c r="K15" s="22">
        <f t="shared" si="0"/>
        <v>389.36</v>
      </c>
      <c r="L15" s="13">
        <f>8+2</f>
        <v>10</v>
      </c>
      <c r="M15" s="26">
        <v>39</v>
      </c>
      <c r="N15" s="26">
        <f t="shared" si="1"/>
        <v>390</v>
      </c>
      <c r="O15" s="20"/>
      <c r="P15" s="20"/>
      <c r="Q15" s="20"/>
    </row>
    <row r="16" s="2" customFormat="1" ht="15.75" customHeight="1" spans="1:17">
      <c r="A16" s="20">
        <v>9</v>
      </c>
      <c r="B16" s="20" t="s">
        <v>426</v>
      </c>
      <c r="C16" s="20" t="s">
        <v>427</v>
      </c>
      <c r="D16" s="21" t="s">
        <v>260</v>
      </c>
      <c r="E16" s="22"/>
      <c r="F16" s="22"/>
      <c r="G16" s="23"/>
      <c r="H16" s="25" t="s">
        <v>416</v>
      </c>
      <c r="I16" s="22">
        <v>1</v>
      </c>
      <c r="J16" s="26">
        <v>84.07</v>
      </c>
      <c r="K16" s="22">
        <f t="shared" si="0"/>
        <v>84.07</v>
      </c>
      <c r="L16" s="13">
        <v>1</v>
      </c>
      <c r="M16" s="26">
        <v>50.5</v>
      </c>
      <c r="N16" s="26">
        <f t="shared" si="1"/>
        <v>50.5</v>
      </c>
      <c r="O16" s="20"/>
      <c r="P16" s="20"/>
      <c r="Q16" s="20" t="s">
        <v>419</v>
      </c>
    </row>
    <row r="17" s="2" customFormat="1" ht="15.75" customHeight="1" spans="1:17">
      <c r="A17" s="20">
        <v>10</v>
      </c>
      <c r="B17" s="20" t="s">
        <v>428</v>
      </c>
      <c r="C17" s="20" t="s">
        <v>429</v>
      </c>
      <c r="D17" s="21" t="s">
        <v>83</v>
      </c>
      <c r="E17" s="22"/>
      <c r="F17" s="22"/>
      <c r="G17" s="23"/>
      <c r="H17" s="25" t="s">
        <v>416</v>
      </c>
      <c r="I17" s="22">
        <v>1</v>
      </c>
      <c r="J17" s="26">
        <v>115.04</v>
      </c>
      <c r="K17" s="22">
        <f t="shared" si="0"/>
        <v>115.04</v>
      </c>
      <c r="L17" s="13">
        <v>1</v>
      </c>
      <c r="M17" s="26">
        <v>69</v>
      </c>
      <c r="N17" s="26">
        <f t="shared" si="1"/>
        <v>69</v>
      </c>
      <c r="O17" s="20"/>
      <c r="P17" s="20"/>
      <c r="Q17" s="20" t="s">
        <v>419</v>
      </c>
    </row>
    <row r="18" s="2" customFormat="1" ht="15.75" customHeight="1" spans="1:17">
      <c r="A18" s="20">
        <v>11</v>
      </c>
      <c r="B18" s="20" t="s">
        <v>426</v>
      </c>
      <c r="C18" s="20" t="s">
        <v>430</v>
      </c>
      <c r="D18" s="21" t="s">
        <v>260</v>
      </c>
      <c r="E18" s="22"/>
      <c r="F18" s="22"/>
      <c r="G18" s="23"/>
      <c r="H18" s="25" t="s">
        <v>416</v>
      </c>
      <c r="I18" s="22">
        <v>1</v>
      </c>
      <c r="J18" s="26">
        <v>156.63</v>
      </c>
      <c r="K18" s="22">
        <f t="shared" si="0"/>
        <v>156.63</v>
      </c>
      <c r="L18" s="13">
        <v>1</v>
      </c>
      <c r="M18" s="26">
        <v>94</v>
      </c>
      <c r="N18" s="26">
        <f t="shared" si="1"/>
        <v>94</v>
      </c>
      <c r="O18" s="20"/>
      <c r="P18" s="20"/>
      <c r="Q18" s="20" t="s">
        <v>419</v>
      </c>
    </row>
    <row r="19" s="2" customFormat="1" ht="15.75" customHeight="1" spans="1:17">
      <c r="A19" s="20">
        <v>12</v>
      </c>
      <c r="B19" s="20" t="s">
        <v>431</v>
      </c>
      <c r="C19" s="20" t="s">
        <v>415</v>
      </c>
      <c r="D19" s="21" t="s">
        <v>432</v>
      </c>
      <c r="E19" s="22"/>
      <c r="F19" s="22"/>
      <c r="G19" s="23"/>
      <c r="H19" s="25" t="s">
        <v>416</v>
      </c>
      <c r="I19" s="22">
        <v>20</v>
      </c>
      <c r="J19" s="26">
        <v>26.5485</v>
      </c>
      <c r="K19" s="22">
        <f t="shared" si="0"/>
        <v>530.97</v>
      </c>
      <c r="L19" s="13">
        <v>20</v>
      </c>
      <c r="M19" s="26">
        <v>21</v>
      </c>
      <c r="N19" s="26">
        <f t="shared" si="1"/>
        <v>420</v>
      </c>
      <c r="O19" s="20"/>
      <c r="P19" s="20"/>
      <c r="Q19" s="20"/>
    </row>
    <row r="20" s="2" customFormat="1" ht="15.75" customHeight="1" spans="1:17">
      <c r="A20" s="20">
        <v>13</v>
      </c>
      <c r="B20" s="20" t="s">
        <v>433</v>
      </c>
      <c r="C20" s="20" t="s">
        <v>434</v>
      </c>
      <c r="D20" s="21" t="s">
        <v>315</v>
      </c>
      <c r="E20" s="22"/>
      <c r="F20" s="22"/>
      <c r="G20" s="23"/>
      <c r="H20" s="25" t="s">
        <v>416</v>
      </c>
      <c r="I20" s="22">
        <v>6</v>
      </c>
      <c r="J20" s="26">
        <v>86.72</v>
      </c>
      <c r="K20" s="22">
        <f t="shared" si="0"/>
        <v>520.32</v>
      </c>
      <c r="L20" s="13">
        <v>4</v>
      </c>
      <c r="M20" s="26">
        <v>69</v>
      </c>
      <c r="N20" s="26">
        <f t="shared" si="1"/>
        <v>276</v>
      </c>
      <c r="O20" s="20"/>
      <c r="P20" s="20"/>
      <c r="Q20" s="20"/>
    </row>
    <row r="21" s="2" customFormat="1" ht="15.75" customHeight="1" spans="1:17">
      <c r="A21" s="20">
        <v>14</v>
      </c>
      <c r="B21" s="20" t="s">
        <v>433</v>
      </c>
      <c r="C21" s="20"/>
      <c r="D21" s="21" t="s">
        <v>315</v>
      </c>
      <c r="E21" s="22"/>
      <c r="F21" s="22"/>
      <c r="G21" s="23"/>
      <c r="H21" s="25" t="s">
        <v>416</v>
      </c>
      <c r="I21" s="22"/>
      <c r="J21" s="26"/>
      <c r="K21" s="22"/>
      <c r="L21" s="13">
        <v>2</v>
      </c>
      <c r="M21" s="26">
        <v>52</v>
      </c>
      <c r="N21" s="26">
        <f t="shared" si="1"/>
        <v>104</v>
      </c>
      <c r="O21" s="20"/>
      <c r="P21" s="20"/>
      <c r="Q21" s="20" t="s">
        <v>419</v>
      </c>
    </row>
    <row r="22" s="2" customFormat="1" ht="15.75" customHeight="1" spans="1:17">
      <c r="A22" s="20">
        <v>15</v>
      </c>
      <c r="B22" s="20" t="s">
        <v>435</v>
      </c>
      <c r="C22" s="20" t="s">
        <v>415</v>
      </c>
      <c r="D22" s="21" t="s">
        <v>149</v>
      </c>
      <c r="E22" s="22"/>
      <c r="F22" s="22"/>
      <c r="G22" s="23"/>
      <c r="H22" s="25" t="s">
        <v>416</v>
      </c>
      <c r="I22" s="22">
        <v>14</v>
      </c>
      <c r="J22" s="26">
        <v>61.9</v>
      </c>
      <c r="K22" s="22">
        <f t="shared" si="0"/>
        <v>866.6</v>
      </c>
      <c r="L22" s="13">
        <v>14</v>
      </c>
      <c r="M22" s="26">
        <v>50</v>
      </c>
      <c r="N22" s="26">
        <f t="shared" si="1"/>
        <v>700</v>
      </c>
      <c r="O22" s="20"/>
      <c r="P22" s="20"/>
      <c r="Q22" s="20"/>
    </row>
    <row r="23" s="2" customFormat="1" ht="15.75" customHeight="1" spans="1:17">
      <c r="A23" s="20">
        <v>16</v>
      </c>
      <c r="B23" s="20" t="s">
        <v>436</v>
      </c>
      <c r="C23" s="20" t="s">
        <v>415</v>
      </c>
      <c r="D23" s="21" t="s">
        <v>437</v>
      </c>
      <c r="E23" s="22"/>
      <c r="F23" s="22"/>
      <c r="G23" s="23"/>
      <c r="H23" s="25" t="s">
        <v>416</v>
      </c>
      <c r="I23" s="22">
        <v>20</v>
      </c>
      <c r="J23" s="26">
        <v>18.58</v>
      </c>
      <c r="K23" s="22">
        <f t="shared" si="0"/>
        <v>371.6</v>
      </c>
      <c r="L23" s="13">
        <v>20</v>
      </c>
      <c r="M23" s="26">
        <v>15</v>
      </c>
      <c r="N23" s="26">
        <f t="shared" si="1"/>
        <v>300</v>
      </c>
      <c r="O23" s="20"/>
      <c r="P23" s="20"/>
      <c r="Q23" s="20"/>
    </row>
    <row r="24" s="2" customFormat="1" ht="15.75" customHeight="1" spans="1:17">
      <c r="A24" s="20">
        <v>17</v>
      </c>
      <c r="B24" s="20" t="s">
        <v>438</v>
      </c>
      <c r="C24" s="20" t="s">
        <v>439</v>
      </c>
      <c r="D24" s="21" t="s">
        <v>418</v>
      </c>
      <c r="E24" s="22"/>
      <c r="F24" s="22"/>
      <c r="G24" s="23"/>
      <c r="H24" s="25" t="s">
        <v>416</v>
      </c>
      <c r="I24" s="22">
        <v>5</v>
      </c>
      <c r="J24" s="26">
        <v>26.55</v>
      </c>
      <c r="K24" s="22">
        <f t="shared" si="0"/>
        <v>132.75</v>
      </c>
      <c r="L24" s="13">
        <v>5</v>
      </c>
      <c r="M24" s="26">
        <v>21</v>
      </c>
      <c r="N24" s="26">
        <f t="shared" si="1"/>
        <v>105</v>
      </c>
      <c r="O24" s="20"/>
      <c r="P24" s="20"/>
      <c r="Q24" s="20"/>
    </row>
    <row r="25" s="2" customFormat="1" ht="15.75" customHeight="1" spans="1:17">
      <c r="A25" s="20">
        <v>18</v>
      </c>
      <c r="B25" s="20" t="s">
        <v>440</v>
      </c>
      <c r="C25" s="20" t="s">
        <v>415</v>
      </c>
      <c r="D25" s="21" t="s">
        <v>441</v>
      </c>
      <c r="E25" s="22"/>
      <c r="F25" s="22"/>
      <c r="G25" s="23"/>
      <c r="H25" s="25" t="s">
        <v>416</v>
      </c>
      <c r="I25" s="22">
        <v>5</v>
      </c>
      <c r="J25" s="26">
        <v>19.46</v>
      </c>
      <c r="K25" s="22">
        <f t="shared" si="0"/>
        <v>97.3</v>
      </c>
      <c r="L25" s="13">
        <v>5</v>
      </c>
      <c r="M25" s="26">
        <v>15.5</v>
      </c>
      <c r="N25" s="26">
        <f t="shared" si="1"/>
        <v>77.5</v>
      </c>
      <c r="O25" s="20"/>
      <c r="P25" s="20"/>
      <c r="Q25" s="20"/>
    </row>
    <row r="26" s="2" customFormat="1" ht="15.75" customHeight="1" spans="1:17">
      <c r="A26" s="20">
        <v>19</v>
      </c>
      <c r="B26" s="20" t="s">
        <v>442</v>
      </c>
      <c r="C26" s="20" t="s">
        <v>443</v>
      </c>
      <c r="D26" s="21" t="s">
        <v>149</v>
      </c>
      <c r="E26" s="22"/>
      <c r="F26" s="22"/>
      <c r="G26" s="23"/>
      <c r="H26" s="25" t="s">
        <v>416</v>
      </c>
      <c r="I26" s="22">
        <v>3</v>
      </c>
      <c r="J26" s="26">
        <v>89.38</v>
      </c>
      <c r="K26" s="22">
        <f t="shared" si="0"/>
        <v>268.14</v>
      </c>
      <c r="L26" s="13">
        <v>3</v>
      </c>
      <c r="M26" s="26">
        <v>72</v>
      </c>
      <c r="N26" s="26">
        <f t="shared" si="1"/>
        <v>216</v>
      </c>
      <c r="O26" s="20"/>
      <c r="P26" s="20"/>
      <c r="Q26" s="20"/>
    </row>
    <row r="27" s="2" customFormat="1" ht="15.75" customHeight="1" spans="1:17">
      <c r="A27" s="20">
        <v>20</v>
      </c>
      <c r="B27" s="20" t="s">
        <v>444</v>
      </c>
      <c r="C27" s="20" t="s">
        <v>415</v>
      </c>
      <c r="D27" s="21" t="s">
        <v>445</v>
      </c>
      <c r="E27" s="22"/>
      <c r="F27" s="22"/>
      <c r="G27" s="23"/>
      <c r="H27" s="25" t="s">
        <v>416</v>
      </c>
      <c r="I27" s="22">
        <v>90</v>
      </c>
      <c r="J27" s="26">
        <v>5.17</v>
      </c>
      <c r="K27" s="22">
        <f t="shared" si="0"/>
        <v>465.3</v>
      </c>
      <c r="L27" s="13">
        <v>90</v>
      </c>
      <c r="M27" s="26">
        <v>3.1</v>
      </c>
      <c r="N27" s="26">
        <f t="shared" si="1"/>
        <v>279</v>
      </c>
      <c r="O27" s="20"/>
      <c r="P27" s="20"/>
      <c r="Q27" s="20" t="s">
        <v>419</v>
      </c>
    </row>
    <row r="28" s="2" customFormat="1" ht="15.75" customHeight="1" spans="1:17">
      <c r="A28" s="20">
        <v>21</v>
      </c>
      <c r="B28" s="20" t="s">
        <v>446</v>
      </c>
      <c r="C28" s="20" t="s">
        <v>415</v>
      </c>
      <c r="D28" s="21" t="s">
        <v>260</v>
      </c>
      <c r="E28" s="22"/>
      <c r="F28" s="22"/>
      <c r="G28" s="23"/>
      <c r="H28" s="25" t="s">
        <v>416</v>
      </c>
      <c r="I28" s="22">
        <v>5</v>
      </c>
      <c r="J28" s="26">
        <v>57.75</v>
      </c>
      <c r="K28" s="22">
        <f t="shared" si="0"/>
        <v>288.75</v>
      </c>
      <c r="L28" s="13">
        <v>5</v>
      </c>
      <c r="M28" s="26">
        <v>46.2</v>
      </c>
      <c r="N28" s="26">
        <f t="shared" si="1"/>
        <v>231</v>
      </c>
      <c r="O28" s="20"/>
      <c r="P28" s="20"/>
      <c r="Q28" s="20"/>
    </row>
    <row r="29" s="2" customFormat="1" ht="15.75" customHeight="1" spans="1:17">
      <c r="A29" s="20">
        <v>22</v>
      </c>
      <c r="B29" s="20" t="s">
        <v>447</v>
      </c>
      <c r="C29" s="20" t="s">
        <v>415</v>
      </c>
      <c r="D29" s="21" t="s">
        <v>260</v>
      </c>
      <c r="E29" s="22"/>
      <c r="F29" s="22"/>
      <c r="G29" s="23"/>
      <c r="H29" s="25" t="s">
        <v>416</v>
      </c>
      <c r="I29" s="22">
        <v>12</v>
      </c>
      <c r="J29" s="26">
        <v>9.2</v>
      </c>
      <c r="K29" s="22">
        <f t="shared" si="0"/>
        <v>110.4</v>
      </c>
      <c r="L29" s="13">
        <v>12</v>
      </c>
      <c r="M29" s="26">
        <v>7.5</v>
      </c>
      <c r="N29" s="26">
        <f t="shared" si="1"/>
        <v>90</v>
      </c>
      <c r="O29" s="20"/>
      <c r="P29" s="20"/>
      <c r="Q29" s="20"/>
    </row>
    <row r="30" s="2" customFormat="1" ht="15.75" customHeight="1" spans="1:17">
      <c r="A30" s="20">
        <v>23</v>
      </c>
      <c r="B30" s="20" t="s">
        <v>448</v>
      </c>
      <c r="C30" s="20" t="s">
        <v>415</v>
      </c>
      <c r="D30" s="21" t="s">
        <v>418</v>
      </c>
      <c r="E30" s="22"/>
      <c r="F30" s="22"/>
      <c r="G30" s="23"/>
      <c r="H30" s="25" t="s">
        <v>416</v>
      </c>
      <c r="I30" s="22">
        <v>2</v>
      </c>
      <c r="J30" s="26">
        <v>25.56</v>
      </c>
      <c r="K30" s="22">
        <f t="shared" si="0"/>
        <v>51.12</v>
      </c>
      <c r="L30" s="13">
        <v>2</v>
      </c>
      <c r="M30" s="26">
        <v>21</v>
      </c>
      <c r="N30" s="26">
        <f t="shared" si="1"/>
        <v>42</v>
      </c>
      <c r="O30" s="20"/>
      <c r="P30" s="20"/>
      <c r="Q30" s="20"/>
    </row>
    <row r="31" s="2" customFormat="1" ht="15.75" customHeight="1" spans="1:17">
      <c r="A31" s="20">
        <v>24</v>
      </c>
      <c r="B31" s="20" t="s">
        <v>449</v>
      </c>
      <c r="C31" s="20" t="s">
        <v>415</v>
      </c>
      <c r="D31" s="21" t="s">
        <v>450</v>
      </c>
      <c r="E31" s="22"/>
      <c r="F31" s="22"/>
      <c r="G31" s="23"/>
      <c r="H31" s="25" t="s">
        <v>416</v>
      </c>
      <c r="I31" s="22">
        <v>2</v>
      </c>
      <c r="J31" s="26">
        <v>310.125</v>
      </c>
      <c r="K31" s="22">
        <f t="shared" si="0"/>
        <v>620.25</v>
      </c>
      <c r="L31" s="13">
        <v>2</v>
      </c>
      <c r="M31" s="26">
        <v>186</v>
      </c>
      <c r="N31" s="26">
        <f t="shared" si="1"/>
        <v>372</v>
      </c>
      <c r="O31" s="20"/>
      <c r="P31" s="20"/>
      <c r="Q31" s="20" t="s">
        <v>419</v>
      </c>
    </row>
    <row r="32" s="2" customFormat="1" ht="15.75" customHeight="1" spans="1:17">
      <c r="A32" s="20">
        <v>25</v>
      </c>
      <c r="B32" s="20" t="s">
        <v>451</v>
      </c>
      <c r="C32" s="20" t="s">
        <v>415</v>
      </c>
      <c r="D32" s="21" t="s">
        <v>149</v>
      </c>
      <c r="E32" s="22"/>
      <c r="F32" s="22"/>
      <c r="G32" s="23"/>
      <c r="H32" s="25" t="s">
        <v>416</v>
      </c>
      <c r="I32" s="22">
        <v>3</v>
      </c>
      <c r="J32" s="26">
        <v>230</v>
      </c>
      <c r="K32" s="22">
        <f t="shared" si="0"/>
        <v>690</v>
      </c>
      <c r="L32" s="13">
        <v>3</v>
      </c>
      <c r="M32" s="26">
        <v>184</v>
      </c>
      <c r="N32" s="26">
        <f t="shared" si="1"/>
        <v>552</v>
      </c>
      <c r="O32" s="20"/>
      <c r="P32" s="20"/>
      <c r="Q32" s="20"/>
    </row>
    <row r="33" s="2" customFormat="1" ht="15.75" customHeight="1" spans="1:17">
      <c r="A33" s="20">
        <v>26</v>
      </c>
      <c r="B33" s="20" t="s">
        <v>452</v>
      </c>
      <c r="C33" s="20" t="s">
        <v>415</v>
      </c>
      <c r="D33" s="21" t="s">
        <v>453</v>
      </c>
      <c r="E33" s="22"/>
      <c r="F33" s="22"/>
      <c r="G33" s="23"/>
      <c r="H33" s="25" t="s">
        <v>416</v>
      </c>
      <c r="I33" s="22">
        <v>2</v>
      </c>
      <c r="J33" s="26">
        <v>260</v>
      </c>
      <c r="K33" s="22">
        <f t="shared" si="0"/>
        <v>520</v>
      </c>
      <c r="L33" s="13">
        <v>2</v>
      </c>
      <c r="M33" s="26">
        <v>156</v>
      </c>
      <c r="N33" s="26">
        <f t="shared" si="1"/>
        <v>312</v>
      </c>
      <c r="O33" s="20"/>
      <c r="P33" s="20"/>
      <c r="Q33" s="20" t="s">
        <v>419</v>
      </c>
    </row>
    <row r="34" s="2" customFormat="1" ht="15.95" customHeight="1" spans="1:17">
      <c r="A34" s="20">
        <v>27</v>
      </c>
      <c r="B34" s="20" t="s">
        <v>454</v>
      </c>
      <c r="C34" s="20" t="s">
        <v>415</v>
      </c>
      <c r="D34" s="21" t="s">
        <v>441</v>
      </c>
      <c r="E34" s="22"/>
      <c r="F34" s="22"/>
      <c r="G34" s="23"/>
      <c r="H34" s="25" t="s">
        <v>416</v>
      </c>
      <c r="I34" s="22">
        <v>3</v>
      </c>
      <c r="J34" s="26">
        <v>13</v>
      </c>
      <c r="K34" s="22">
        <f t="shared" si="0"/>
        <v>39</v>
      </c>
      <c r="L34" s="13">
        <v>3</v>
      </c>
      <c r="M34" s="26">
        <v>10.4</v>
      </c>
      <c r="N34" s="26">
        <f t="shared" si="1"/>
        <v>31.2</v>
      </c>
      <c r="O34" s="20"/>
      <c r="P34" s="20"/>
      <c r="Q34" s="20"/>
    </row>
    <row r="35" s="2" customFormat="1" ht="15.75" customHeight="1" spans="1:17">
      <c r="A35" s="20">
        <v>28</v>
      </c>
      <c r="B35" s="20" t="s">
        <v>455</v>
      </c>
      <c r="C35" s="20" t="s">
        <v>415</v>
      </c>
      <c r="D35" s="21" t="s">
        <v>441</v>
      </c>
      <c r="E35" s="22"/>
      <c r="F35" s="22"/>
      <c r="G35" s="23"/>
      <c r="H35" s="25" t="s">
        <v>416</v>
      </c>
      <c r="I35" s="22">
        <v>5</v>
      </c>
      <c r="J35" s="26">
        <v>2</v>
      </c>
      <c r="K35" s="22">
        <f t="shared" si="0"/>
        <v>10</v>
      </c>
      <c r="L35" s="13">
        <v>5</v>
      </c>
      <c r="M35" s="26">
        <v>1.6</v>
      </c>
      <c r="N35" s="26">
        <f t="shared" si="1"/>
        <v>8</v>
      </c>
      <c r="O35" s="20"/>
      <c r="P35" s="20"/>
      <c r="Q35" s="20"/>
    </row>
    <row r="36" s="2" customFormat="1" ht="15.75" customHeight="1" spans="1:17">
      <c r="A36" s="20">
        <v>29</v>
      </c>
      <c r="B36" s="20" t="s">
        <v>456</v>
      </c>
      <c r="C36" s="20" t="s">
        <v>415</v>
      </c>
      <c r="D36" s="21" t="s">
        <v>441</v>
      </c>
      <c r="E36" s="22"/>
      <c r="F36" s="22"/>
      <c r="G36" s="23"/>
      <c r="H36" s="25" t="s">
        <v>416</v>
      </c>
      <c r="I36" s="22">
        <v>60</v>
      </c>
      <c r="J36" s="26">
        <v>2.6</v>
      </c>
      <c r="K36" s="22">
        <f t="shared" si="0"/>
        <v>156</v>
      </c>
      <c r="L36" s="13">
        <v>60</v>
      </c>
      <c r="M36" s="26">
        <v>2.1</v>
      </c>
      <c r="N36" s="26">
        <f t="shared" si="1"/>
        <v>126</v>
      </c>
      <c r="O36" s="20"/>
      <c r="P36" s="20"/>
      <c r="Q36" s="20"/>
    </row>
    <row r="37" s="2" customFormat="1" ht="15.75" customHeight="1" spans="1:17">
      <c r="A37" s="20">
        <v>30</v>
      </c>
      <c r="B37" s="20" t="s">
        <v>457</v>
      </c>
      <c r="C37" s="20" t="s">
        <v>415</v>
      </c>
      <c r="D37" s="21" t="s">
        <v>441</v>
      </c>
      <c r="E37" s="22"/>
      <c r="F37" s="22"/>
      <c r="G37" s="23"/>
      <c r="H37" s="25" t="s">
        <v>416</v>
      </c>
      <c r="I37" s="22">
        <v>1</v>
      </c>
      <c r="J37" s="26">
        <v>25.74</v>
      </c>
      <c r="K37" s="22">
        <f t="shared" si="0"/>
        <v>25.74</v>
      </c>
      <c r="L37" s="13">
        <v>1</v>
      </c>
      <c r="M37" s="26">
        <v>21</v>
      </c>
      <c r="N37" s="26">
        <f t="shared" si="1"/>
        <v>21</v>
      </c>
      <c r="O37" s="20"/>
      <c r="P37" s="20"/>
      <c r="Q37" s="20"/>
    </row>
    <row r="38" s="2" customFormat="1" ht="15.75" customHeight="1" spans="1:17">
      <c r="A38" s="20">
        <v>31</v>
      </c>
      <c r="B38" s="20" t="s">
        <v>458</v>
      </c>
      <c r="C38" s="20" t="s">
        <v>415</v>
      </c>
      <c r="D38" s="21" t="s">
        <v>459</v>
      </c>
      <c r="E38" s="22"/>
      <c r="F38" s="22"/>
      <c r="G38" s="23"/>
      <c r="H38" s="25" t="s">
        <v>416</v>
      </c>
      <c r="I38" s="20">
        <v>1</v>
      </c>
      <c r="J38" s="26">
        <v>5.25</v>
      </c>
      <c r="K38" s="26">
        <f t="shared" si="0"/>
        <v>5.25</v>
      </c>
      <c r="L38" s="20">
        <v>1</v>
      </c>
      <c r="M38" s="26">
        <v>0</v>
      </c>
      <c r="N38" s="26">
        <v>0</v>
      </c>
      <c r="O38" s="20"/>
      <c r="P38" s="20"/>
      <c r="Q38" s="20" t="s">
        <v>460</v>
      </c>
    </row>
    <row r="39" s="2" customFormat="1" ht="15.75" customHeight="1" spans="1:17">
      <c r="A39" s="20">
        <v>32</v>
      </c>
      <c r="B39" s="20" t="s">
        <v>461</v>
      </c>
      <c r="C39" s="20" t="s">
        <v>415</v>
      </c>
      <c r="D39" s="21" t="s">
        <v>462</v>
      </c>
      <c r="E39" s="22"/>
      <c r="F39" s="22"/>
      <c r="G39" s="23"/>
      <c r="H39" s="25" t="s">
        <v>416</v>
      </c>
      <c r="I39" s="22">
        <v>4</v>
      </c>
      <c r="J39" s="26">
        <v>19.5</v>
      </c>
      <c r="K39" s="22">
        <f t="shared" si="0"/>
        <v>78</v>
      </c>
      <c r="L39" s="13">
        <v>4</v>
      </c>
      <c r="M39" s="26">
        <v>15.6</v>
      </c>
      <c r="N39" s="26">
        <f t="shared" si="1"/>
        <v>62.4</v>
      </c>
      <c r="O39" s="20"/>
      <c r="P39" s="20"/>
      <c r="Q39" s="20"/>
    </row>
    <row r="40" s="2" customFormat="1" ht="15.75" customHeight="1" spans="1:17">
      <c r="A40" s="20">
        <v>33</v>
      </c>
      <c r="B40" s="20" t="s">
        <v>463</v>
      </c>
      <c r="C40" s="20" t="s">
        <v>415</v>
      </c>
      <c r="D40" s="21" t="s">
        <v>459</v>
      </c>
      <c r="E40" s="22"/>
      <c r="F40" s="22"/>
      <c r="G40" s="23"/>
      <c r="H40" s="25" t="s">
        <v>416</v>
      </c>
      <c r="I40" s="22">
        <v>3</v>
      </c>
      <c r="J40" s="26">
        <v>7.72</v>
      </c>
      <c r="K40" s="22">
        <f t="shared" si="0"/>
        <v>23.16</v>
      </c>
      <c r="L40" s="13">
        <v>3</v>
      </c>
      <c r="M40" s="26">
        <v>6.2</v>
      </c>
      <c r="N40" s="26">
        <f t="shared" si="1"/>
        <v>18.6</v>
      </c>
      <c r="O40" s="20"/>
      <c r="P40" s="20"/>
      <c r="Q40" s="20"/>
    </row>
    <row r="41" s="2" customFormat="1" ht="15.75" customHeight="1" spans="1:17">
      <c r="A41" s="20">
        <v>34</v>
      </c>
      <c r="B41" s="20" t="s">
        <v>464</v>
      </c>
      <c r="C41" s="20" t="s">
        <v>415</v>
      </c>
      <c r="D41" s="21" t="s">
        <v>462</v>
      </c>
      <c r="E41" s="22"/>
      <c r="F41" s="22"/>
      <c r="G41" s="23"/>
      <c r="H41" s="25" t="s">
        <v>416</v>
      </c>
      <c r="I41" s="22">
        <v>1</v>
      </c>
      <c r="J41" s="26">
        <v>40.23</v>
      </c>
      <c r="K41" s="22">
        <f t="shared" si="0"/>
        <v>40.23</v>
      </c>
      <c r="L41" s="13">
        <v>1</v>
      </c>
      <c r="M41" s="26">
        <v>33</v>
      </c>
      <c r="N41" s="26">
        <f t="shared" si="1"/>
        <v>33</v>
      </c>
      <c r="O41" s="20"/>
      <c r="P41" s="20"/>
      <c r="Q41" s="20"/>
    </row>
    <row r="42" s="2" customFormat="1" ht="15.75" customHeight="1" spans="1:17">
      <c r="A42" s="20">
        <v>35</v>
      </c>
      <c r="B42" s="20" t="s">
        <v>465</v>
      </c>
      <c r="C42" s="20" t="s">
        <v>415</v>
      </c>
      <c r="D42" s="21" t="s">
        <v>441</v>
      </c>
      <c r="E42" s="22"/>
      <c r="F42" s="22"/>
      <c r="G42" s="23"/>
      <c r="H42" s="25" t="s">
        <v>416</v>
      </c>
      <c r="I42" s="22">
        <v>12</v>
      </c>
      <c r="J42" s="26">
        <v>8.4</v>
      </c>
      <c r="K42" s="22">
        <f t="shared" si="0"/>
        <v>100.8</v>
      </c>
      <c r="L42" s="13">
        <v>12</v>
      </c>
      <c r="M42" s="26">
        <v>6.7</v>
      </c>
      <c r="N42" s="26">
        <f t="shared" si="1"/>
        <v>80.4</v>
      </c>
      <c r="O42" s="20"/>
      <c r="P42" s="20"/>
      <c r="Q42" s="20"/>
    </row>
    <row r="43" s="2" customFormat="1" ht="15.75" customHeight="1" spans="1:17">
      <c r="A43" s="20">
        <v>36</v>
      </c>
      <c r="B43" s="20" t="s">
        <v>466</v>
      </c>
      <c r="C43" s="20" t="s">
        <v>415</v>
      </c>
      <c r="D43" s="21" t="s">
        <v>467</v>
      </c>
      <c r="E43" s="22"/>
      <c r="F43" s="22"/>
      <c r="G43" s="23"/>
      <c r="H43" s="25" t="s">
        <v>416</v>
      </c>
      <c r="I43" s="20">
        <v>1</v>
      </c>
      <c r="J43" s="26">
        <v>7.72</v>
      </c>
      <c r="K43" s="26">
        <f t="shared" si="0"/>
        <v>7.72</v>
      </c>
      <c r="L43" s="20">
        <v>1</v>
      </c>
      <c r="M43" s="26">
        <v>0</v>
      </c>
      <c r="N43" s="26">
        <v>0</v>
      </c>
      <c r="O43" s="20"/>
      <c r="P43" s="20"/>
      <c r="Q43" s="20" t="s">
        <v>460</v>
      </c>
    </row>
    <row r="44" s="2" customFormat="1" ht="15.75" customHeight="1" spans="1:17">
      <c r="A44" s="20">
        <v>37</v>
      </c>
      <c r="B44" s="20" t="s">
        <v>468</v>
      </c>
      <c r="C44" s="20" t="s">
        <v>415</v>
      </c>
      <c r="D44" s="21" t="s">
        <v>441</v>
      </c>
      <c r="E44" s="22"/>
      <c r="F44" s="22"/>
      <c r="G44" s="23"/>
      <c r="H44" s="25" t="s">
        <v>416</v>
      </c>
      <c r="I44" s="22">
        <v>6</v>
      </c>
      <c r="J44" s="26">
        <v>23.2</v>
      </c>
      <c r="K44" s="22">
        <f t="shared" si="0"/>
        <v>139.2</v>
      </c>
      <c r="L44" s="13">
        <v>3</v>
      </c>
      <c r="M44" s="26">
        <v>18.6</v>
      </c>
      <c r="N44" s="26">
        <f t="shared" si="1"/>
        <v>55.8</v>
      </c>
      <c r="O44" s="20"/>
      <c r="P44" s="20"/>
      <c r="Q44" s="20"/>
    </row>
    <row r="45" s="2" customFormat="1" ht="15.75" customHeight="1" spans="1:17">
      <c r="A45" s="20">
        <v>38</v>
      </c>
      <c r="B45" s="20" t="s">
        <v>469</v>
      </c>
      <c r="C45" s="20" t="s">
        <v>415</v>
      </c>
      <c r="D45" s="21" t="s">
        <v>459</v>
      </c>
      <c r="E45" s="22"/>
      <c r="F45" s="22"/>
      <c r="G45" s="23"/>
      <c r="H45" s="25" t="s">
        <v>416</v>
      </c>
      <c r="I45" s="22">
        <v>2</v>
      </c>
      <c r="J45" s="26">
        <v>38.33</v>
      </c>
      <c r="K45" s="22">
        <f t="shared" si="0"/>
        <v>76.66</v>
      </c>
      <c r="L45" s="13">
        <v>2</v>
      </c>
      <c r="M45" s="26">
        <v>31</v>
      </c>
      <c r="N45" s="26">
        <f t="shared" si="1"/>
        <v>62</v>
      </c>
      <c r="O45" s="20"/>
      <c r="P45" s="20"/>
      <c r="Q45" s="20"/>
    </row>
    <row r="46" s="2" customFormat="1" ht="15.75" customHeight="1" spans="1:17">
      <c r="A46" s="20">
        <v>39</v>
      </c>
      <c r="B46" s="20" t="s">
        <v>470</v>
      </c>
      <c r="C46" s="20" t="s">
        <v>415</v>
      </c>
      <c r="D46" s="21" t="s">
        <v>471</v>
      </c>
      <c r="E46" s="22"/>
      <c r="F46" s="22"/>
      <c r="G46" s="23"/>
      <c r="H46" s="25" t="s">
        <v>416</v>
      </c>
      <c r="I46" s="22">
        <v>3</v>
      </c>
      <c r="J46" s="26">
        <v>3.92</v>
      </c>
      <c r="K46" s="22">
        <f t="shared" si="0"/>
        <v>11.76</v>
      </c>
      <c r="L46" s="13">
        <v>3</v>
      </c>
      <c r="M46" s="26">
        <v>3.1</v>
      </c>
      <c r="N46" s="26">
        <f t="shared" si="1"/>
        <v>9.3</v>
      </c>
      <c r="O46" s="20"/>
      <c r="P46" s="20"/>
      <c r="Q46" s="20"/>
    </row>
    <row r="47" s="2" customFormat="1" ht="15.75" customHeight="1" spans="1:17">
      <c r="A47" s="20">
        <v>40</v>
      </c>
      <c r="B47" s="20" t="s">
        <v>472</v>
      </c>
      <c r="C47" s="20" t="s">
        <v>473</v>
      </c>
      <c r="D47" s="21" t="s">
        <v>260</v>
      </c>
      <c r="E47" s="22"/>
      <c r="F47" s="22"/>
      <c r="G47" s="23"/>
      <c r="H47" s="25" t="s">
        <v>416</v>
      </c>
      <c r="I47" s="22">
        <v>12</v>
      </c>
      <c r="J47" s="26">
        <v>52.1958333333333</v>
      </c>
      <c r="K47" s="22">
        <f t="shared" si="0"/>
        <v>626.35</v>
      </c>
      <c r="L47" s="13">
        <v>12</v>
      </c>
      <c r="M47" s="26">
        <v>42</v>
      </c>
      <c r="N47" s="26">
        <f t="shared" si="1"/>
        <v>504</v>
      </c>
      <c r="O47" s="20"/>
      <c r="P47" s="20"/>
      <c r="Q47" s="20"/>
    </row>
    <row r="48" s="3" customFormat="1" ht="15.75" customHeight="1" spans="1:17">
      <c r="A48" s="20">
        <v>41</v>
      </c>
      <c r="B48" s="20" t="s">
        <v>474</v>
      </c>
      <c r="C48" s="20" t="s">
        <v>475</v>
      </c>
      <c r="D48" s="27" t="s">
        <v>260</v>
      </c>
      <c r="E48" s="28"/>
      <c r="F48" s="29"/>
      <c r="G48" s="30"/>
      <c r="H48" s="25" t="s">
        <v>476</v>
      </c>
      <c r="I48" s="31"/>
      <c r="J48" s="29"/>
      <c r="K48" s="32"/>
      <c r="L48" s="33">
        <v>5</v>
      </c>
      <c r="M48" s="26">
        <v>20</v>
      </c>
      <c r="N48" s="26">
        <f t="shared" si="1"/>
        <v>100</v>
      </c>
      <c r="O48" s="34"/>
      <c r="P48" s="34"/>
      <c r="Q48" s="35" t="s">
        <v>477</v>
      </c>
    </row>
    <row r="49" ht="15.75" customHeight="1" spans="1:17">
      <c r="A49" s="20">
        <v>42</v>
      </c>
      <c r="B49" s="20" t="s">
        <v>474</v>
      </c>
      <c r="C49" s="20" t="s">
        <v>478</v>
      </c>
      <c r="D49" s="27" t="s">
        <v>260</v>
      </c>
      <c r="E49" s="28"/>
      <c r="F49" s="29"/>
      <c r="G49" s="30"/>
      <c r="H49" s="25" t="s">
        <v>476</v>
      </c>
      <c r="I49" s="36"/>
      <c r="J49" s="29"/>
      <c r="K49" s="37"/>
      <c r="L49" s="33">
        <v>1</v>
      </c>
      <c r="M49" s="26">
        <v>68.8</v>
      </c>
      <c r="N49" s="26">
        <f t="shared" si="1"/>
        <v>68.8</v>
      </c>
      <c r="O49" s="34"/>
      <c r="P49" s="34"/>
      <c r="Q49" s="35" t="s">
        <v>477</v>
      </c>
    </row>
    <row r="50" ht="15.75" customHeight="1" spans="1:17">
      <c r="A50" s="20">
        <v>43</v>
      </c>
      <c r="B50" s="20" t="s">
        <v>479</v>
      </c>
      <c r="C50" s="20"/>
      <c r="D50" s="27" t="s">
        <v>260</v>
      </c>
      <c r="E50" s="28"/>
      <c r="F50" s="29"/>
      <c r="G50" s="30"/>
      <c r="H50" s="25" t="s">
        <v>476</v>
      </c>
      <c r="I50" s="36"/>
      <c r="J50" s="29"/>
      <c r="K50" s="38"/>
      <c r="L50" s="33">
        <v>10</v>
      </c>
      <c r="M50" s="26">
        <v>12</v>
      </c>
      <c r="N50" s="26">
        <f t="shared" si="1"/>
        <v>120</v>
      </c>
      <c r="O50" s="34"/>
      <c r="P50" s="34"/>
      <c r="Q50" s="35" t="s">
        <v>477</v>
      </c>
    </row>
    <row r="51" ht="15.75" customHeight="1" spans="1:17">
      <c r="A51" s="20">
        <v>44</v>
      </c>
      <c r="B51" s="20" t="s">
        <v>480</v>
      </c>
      <c r="C51" s="20" t="s">
        <v>481</v>
      </c>
      <c r="D51" s="27" t="s">
        <v>315</v>
      </c>
      <c r="E51" s="28"/>
      <c r="F51" s="29"/>
      <c r="G51" s="30"/>
      <c r="H51" s="25" t="s">
        <v>476</v>
      </c>
      <c r="I51" s="36"/>
      <c r="J51" s="29"/>
      <c r="K51" s="38"/>
      <c r="L51" s="33">
        <v>3</v>
      </c>
      <c r="M51" s="26">
        <v>9.6</v>
      </c>
      <c r="N51" s="26">
        <f t="shared" si="1"/>
        <v>28.8</v>
      </c>
      <c r="O51" s="34"/>
      <c r="P51" s="34"/>
      <c r="Q51" s="35" t="s">
        <v>477</v>
      </c>
    </row>
    <row r="52" ht="15.75" customHeight="1" spans="1:17">
      <c r="A52" s="20">
        <v>45</v>
      </c>
      <c r="B52" s="20" t="s">
        <v>482</v>
      </c>
      <c r="C52" s="20" t="s">
        <v>483</v>
      </c>
      <c r="D52" s="27" t="s">
        <v>462</v>
      </c>
      <c r="E52" s="28"/>
      <c r="F52" s="29"/>
      <c r="G52" s="30"/>
      <c r="H52" s="25" t="s">
        <v>476</v>
      </c>
      <c r="I52" s="36"/>
      <c r="J52" s="29"/>
      <c r="K52" s="38"/>
      <c r="L52" s="33">
        <v>2</v>
      </c>
      <c r="M52" s="26">
        <v>28</v>
      </c>
      <c r="N52" s="26">
        <f t="shared" si="1"/>
        <v>56</v>
      </c>
      <c r="O52" s="34"/>
      <c r="P52" s="34"/>
      <c r="Q52" s="35" t="s">
        <v>477</v>
      </c>
    </row>
    <row r="53" ht="15.75" customHeight="1" spans="1:17">
      <c r="A53" s="20">
        <v>46</v>
      </c>
      <c r="B53" s="20" t="s">
        <v>484</v>
      </c>
      <c r="C53" s="20"/>
      <c r="D53" s="27" t="s">
        <v>260</v>
      </c>
      <c r="E53" s="28"/>
      <c r="F53" s="29"/>
      <c r="G53" s="30"/>
      <c r="H53" s="25" t="s">
        <v>476</v>
      </c>
      <c r="I53" s="36"/>
      <c r="J53" s="29"/>
      <c r="K53" s="38"/>
      <c r="L53" s="33">
        <v>3</v>
      </c>
      <c r="M53" s="26">
        <v>20</v>
      </c>
      <c r="N53" s="26">
        <f t="shared" si="1"/>
        <v>60</v>
      </c>
      <c r="O53" s="34"/>
      <c r="P53" s="34"/>
      <c r="Q53" s="35" t="s">
        <v>477</v>
      </c>
    </row>
    <row r="54" ht="15.75" customHeight="1" spans="1:17">
      <c r="A54" s="20">
        <v>47</v>
      </c>
      <c r="B54" s="20" t="s">
        <v>485</v>
      </c>
      <c r="C54" s="20" t="s">
        <v>486</v>
      </c>
      <c r="D54" s="27" t="s">
        <v>462</v>
      </c>
      <c r="E54" s="28"/>
      <c r="F54" s="29"/>
      <c r="G54" s="30"/>
      <c r="H54" s="25" t="s">
        <v>476</v>
      </c>
      <c r="I54" s="36"/>
      <c r="J54" s="29"/>
      <c r="K54" s="38"/>
      <c r="L54" s="33">
        <v>1</v>
      </c>
      <c r="M54" s="26">
        <v>24</v>
      </c>
      <c r="N54" s="26">
        <f t="shared" si="1"/>
        <v>24</v>
      </c>
      <c r="O54" s="34"/>
      <c r="P54" s="34"/>
      <c r="Q54" s="35" t="s">
        <v>477</v>
      </c>
    </row>
    <row r="55" ht="15.75" customHeight="1" spans="1:17">
      <c r="A55" s="20">
        <v>48</v>
      </c>
      <c r="B55" s="20" t="s">
        <v>487</v>
      </c>
      <c r="C55" s="20"/>
      <c r="D55" s="27" t="s">
        <v>260</v>
      </c>
      <c r="E55" s="28"/>
      <c r="F55" s="29"/>
      <c r="G55" s="30"/>
      <c r="H55" s="25" t="s">
        <v>476</v>
      </c>
      <c r="I55" s="36"/>
      <c r="J55" s="29"/>
      <c r="K55" s="38"/>
      <c r="L55" s="33">
        <v>1</v>
      </c>
      <c r="M55" s="26">
        <v>67.2</v>
      </c>
      <c r="N55" s="26">
        <f t="shared" si="1"/>
        <v>67.2</v>
      </c>
      <c r="O55" s="34"/>
      <c r="P55" s="34"/>
      <c r="Q55" s="35" t="s">
        <v>477</v>
      </c>
    </row>
    <row r="56" ht="15.75" customHeight="1" spans="1:17">
      <c r="A56" s="20">
        <v>49</v>
      </c>
      <c r="B56" s="20" t="s">
        <v>488</v>
      </c>
      <c r="C56" s="20"/>
      <c r="D56" s="27" t="s">
        <v>260</v>
      </c>
      <c r="E56" s="28"/>
      <c r="F56" s="29"/>
      <c r="G56" s="30"/>
      <c r="H56" s="25" t="s">
        <v>476</v>
      </c>
      <c r="I56" s="36"/>
      <c r="J56" s="29"/>
      <c r="K56" s="38"/>
      <c r="L56" s="33">
        <v>1</v>
      </c>
      <c r="M56" s="26">
        <v>42.4</v>
      </c>
      <c r="N56" s="26">
        <f t="shared" si="1"/>
        <v>42.4</v>
      </c>
      <c r="O56" s="34"/>
      <c r="P56" s="34"/>
      <c r="Q56" s="35" t="s">
        <v>477</v>
      </c>
    </row>
    <row r="57" ht="15.75" customHeight="1" spans="1:17">
      <c r="A57" s="20">
        <v>50</v>
      </c>
      <c r="B57" s="20" t="s">
        <v>489</v>
      </c>
      <c r="C57" s="20" t="s">
        <v>490</v>
      </c>
      <c r="D57" s="27" t="s">
        <v>260</v>
      </c>
      <c r="E57" s="28"/>
      <c r="F57" s="29"/>
      <c r="G57" s="30"/>
      <c r="H57" s="25" t="s">
        <v>476</v>
      </c>
      <c r="I57" s="36"/>
      <c r="J57" s="29"/>
      <c r="K57" s="38"/>
      <c r="L57" s="33">
        <v>4</v>
      </c>
      <c r="M57" s="26">
        <v>6.4</v>
      </c>
      <c r="N57" s="26">
        <f t="shared" si="1"/>
        <v>25.6</v>
      </c>
      <c r="O57" s="34"/>
      <c r="P57" s="34"/>
      <c r="Q57" s="35" t="s">
        <v>477</v>
      </c>
    </row>
    <row r="58" ht="15.75" customHeight="1" spans="1:17">
      <c r="A58" s="20">
        <v>51</v>
      </c>
      <c r="B58" s="20" t="s">
        <v>489</v>
      </c>
      <c r="C58" s="20"/>
      <c r="D58" s="39" t="s">
        <v>260</v>
      </c>
      <c r="E58" s="28"/>
      <c r="F58" s="29"/>
      <c r="G58" s="30"/>
      <c r="H58" s="25" t="s">
        <v>476</v>
      </c>
      <c r="I58" s="36"/>
      <c r="J58" s="29"/>
      <c r="K58" s="38"/>
      <c r="L58" s="33">
        <v>5</v>
      </c>
      <c r="M58" s="26">
        <v>6.4</v>
      </c>
      <c r="N58" s="26">
        <f t="shared" si="1"/>
        <v>32</v>
      </c>
      <c r="O58" s="34"/>
      <c r="P58" s="34"/>
      <c r="Q58" s="35" t="s">
        <v>477</v>
      </c>
    </row>
    <row r="59" ht="15.75" customHeight="1" spans="1:17">
      <c r="A59" s="20">
        <v>52</v>
      </c>
      <c r="B59" s="20" t="s">
        <v>491</v>
      </c>
      <c r="C59" s="20"/>
      <c r="D59" s="39" t="s">
        <v>462</v>
      </c>
      <c r="E59" s="28"/>
      <c r="F59" s="29"/>
      <c r="G59" s="30"/>
      <c r="H59" s="25" t="s">
        <v>476</v>
      </c>
      <c r="I59" s="36"/>
      <c r="J59" s="29"/>
      <c r="K59" s="38"/>
      <c r="L59" s="33">
        <v>2</v>
      </c>
      <c r="M59" s="26">
        <v>10.4</v>
      </c>
      <c r="N59" s="26">
        <f t="shared" si="1"/>
        <v>20.8</v>
      </c>
      <c r="O59" s="34"/>
      <c r="P59" s="34"/>
      <c r="Q59" s="35" t="s">
        <v>477</v>
      </c>
    </row>
    <row r="60" ht="15.75" customHeight="1" spans="1:17">
      <c r="A60" s="20">
        <v>53</v>
      </c>
      <c r="B60" s="20" t="s">
        <v>492</v>
      </c>
      <c r="C60" s="20"/>
      <c r="D60" s="27" t="s">
        <v>462</v>
      </c>
      <c r="E60" s="28"/>
      <c r="F60" s="29"/>
      <c r="G60" s="30"/>
      <c r="H60" s="25" t="s">
        <v>476</v>
      </c>
      <c r="I60" s="36"/>
      <c r="J60" s="29"/>
      <c r="K60" s="38"/>
      <c r="L60" s="33">
        <v>9</v>
      </c>
      <c r="M60" s="26">
        <v>40</v>
      </c>
      <c r="N60" s="26">
        <f t="shared" si="1"/>
        <v>360</v>
      </c>
      <c r="O60" s="34"/>
      <c r="P60" s="34"/>
      <c r="Q60" s="35" t="s">
        <v>477</v>
      </c>
    </row>
    <row r="61" ht="15.75" customHeight="1" spans="1:17">
      <c r="A61" s="20">
        <v>54</v>
      </c>
      <c r="B61" s="20" t="s">
        <v>493</v>
      </c>
      <c r="C61" s="20"/>
      <c r="D61" s="27" t="s">
        <v>494</v>
      </c>
      <c r="E61" s="28"/>
      <c r="F61" s="29"/>
      <c r="G61" s="30"/>
      <c r="H61" s="25" t="s">
        <v>476</v>
      </c>
      <c r="I61" s="36"/>
      <c r="J61" s="29"/>
      <c r="K61" s="38"/>
      <c r="L61" s="33">
        <v>10</v>
      </c>
      <c r="M61" s="26">
        <v>4</v>
      </c>
      <c r="N61" s="26">
        <f t="shared" si="1"/>
        <v>40</v>
      </c>
      <c r="O61" s="34"/>
      <c r="P61" s="34"/>
      <c r="Q61" s="35" t="s">
        <v>477</v>
      </c>
    </row>
    <row r="62" ht="15.75" customHeight="1" spans="1:17">
      <c r="A62" s="20">
        <v>55</v>
      </c>
      <c r="B62" s="20" t="s">
        <v>493</v>
      </c>
      <c r="C62" s="20"/>
      <c r="D62" s="27" t="s">
        <v>462</v>
      </c>
      <c r="E62" s="28"/>
      <c r="F62" s="29"/>
      <c r="G62" s="30"/>
      <c r="H62" s="25" t="s">
        <v>476</v>
      </c>
      <c r="I62" s="36"/>
      <c r="J62" s="29"/>
      <c r="K62" s="38"/>
      <c r="L62" s="33">
        <v>5</v>
      </c>
      <c r="M62" s="26">
        <v>40</v>
      </c>
      <c r="N62" s="26">
        <f t="shared" si="1"/>
        <v>200</v>
      </c>
      <c r="O62" s="34"/>
      <c r="P62" s="34"/>
      <c r="Q62" s="35" t="s">
        <v>477</v>
      </c>
    </row>
    <row r="63" s="3" customFormat="1" ht="15.75" customHeight="1" spans="1:17">
      <c r="A63" s="20">
        <v>56</v>
      </c>
      <c r="B63" s="20" t="s">
        <v>495</v>
      </c>
      <c r="C63" s="20"/>
      <c r="D63" s="27" t="s">
        <v>260</v>
      </c>
      <c r="E63" s="28"/>
      <c r="F63" s="29"/>
      <c r="G63" s="30"/>
      <c r="H63" s="25" t="s">
        <v>476</v>
      </c>
      <c r="I63" s="31"/>
      <c r="J63" s="29"/>
      <c r="K63" s="32"/>
      <c r="L63" s="33">
        <v>80</v>
      </c>
      <c r="M63" s="26" t="s">
        <v>496</v>
      </c>
      <c r="N63" s="26">
        <f t="shared" si="1"/>
        <v>312</v>
      </c>
      <c r="O63" s="34"/>
      <c r="P63" s="34"/>
      <c r="Q63" s="35" t="s">
        <v>477</v>
      </c>
    </row>
    <row r="64" ht="15.75" customHeight="1" spans="1:17">
      <c r="A64" s="20">
        <v>57</v>
      </c>
      <c r="B64" s="20" t="s">
        <v>497</v>
      </c>
      <c r="C64" s="20"/>
      <c r="D64" s="27" t="s">
        <v>260</v>
      </c>
      <c r="E64" s="28"/>
      <c r="F64" s="29"/>
      <c r="G64" s="30"/>
      <c r="H64" s="25" t="s">
        <v>476</v>
      </c>
      <c r="I64" s="36"/>
      <c r="J64" s="29"/>
      <c r="K64" s="37"/>
      <c r="L64" s="33">
        <v>2</v>
      </c>
      <c r="M64" s="26">
        <v>32</v>
      </c>
      <c r="N64" s="26">
        <f t="shared" si="1"/>
        <v>64</v>
      </c>
      <c r="O64" s="34"/>
      <c r="P64" s="34"/>
      <c r="Q64" s="35" t="s">
        <v>477</v>
      </c>
    </row>
    <row r="65" ht="15.75" customHeight="1" spans="1:17">
      <c r="A65" s="20">
        <v>58</v>
      </c>
      <c r="B65" s="20" t="s">
        <v>498</v>
      </c>
      <c r="C65" s="20" t="s">
        <v>499</v>
      </c>
      <c r="D65" s="27" t="s">
        <v>315</v>
      </c>
      <c r="E65" s="28"/>
      <c r="F65" s="29"/>
      <c r="G65" s="30"/>
      <c r="H65" s="25" t="s">
        <v>476</v>
      </c>
      <c r="I65" s="36"/>
      <c r="J65" s="29"/>
      <c r="K65" s="38"/>
      <c r="L65" s="33">
        <v>3</v>
      </c>
      <c r="M65" s="26">
        <v>25</v>
      </c>
      <c r="N65" s="26">
        <f t="shared" si="1"/>
        <v>75</v>
      </c>
      <c r="O65" s="34"/>
      <c r="P65" s="34"/>
      <c r="Q65" s="35" t="s">
        <v>477</v>
      </c>
    </row>
    <row r="66" ht="15.75" customHeight="1" spans="1:17">
      <c r="A66" s="20">
        <v>59</v>
      </c>
      <c r="B66" s="20" t="s">
        <v>500</v>
      </c>
      <c r="C66" s="20"/>
      <c r="D66" s="27" t="s">
        <v>260</v>
      </c>
      <c r="E66" s="28"/>
      <c r="F66" s="29"/>
      <c r="G66" s="30"/>
      <c r="H66" s="25" t="s">
        <v>476</v>
      </c>
      <c r="I66" s="36"/>
      <c r="J66" s="29"/>
      <c r="K66" s="38"/>
      <c r="L66" s="33">
        <v>2</v>
      </c>
      <c r="M66" s="26">
        <v>14.4</v>
      </c>
      <c r="N66" s="26">
        <f t="shared" si="1"/>
        <v>28.8</v>
      </c>
      <c r="O66" s="34"/>
      <c r="P66" s="34"/>
      <c r="Q66" s="35" t="s">
        <v>477</v>
      </c>
    </row>
    <row r="67" ht="15.75" customHeight="1" spans="1:17">
      <c r="A67" s="20">
        <v>60</v>
      </c>
      <c r="B67" s="20" t="s">
        <v>501</v>
      </c>
      <c r="C67" s="20" t="s">
        <v>502</v>
      </c>
      <c r="D67" s="27" t="s">
        <v>260</v>
      </c>
      <c r="E67" s="28"/>
      <c r="F67" s="29"/>
      <c r="G67" s="30"/>
      <c r="H67" s="25" t="s">
        <v>476</v>
      </c>
      <c r="I67" s="36"/>
      <c r="J67" s="29"/>
      <c r="K67" s="38"/>
      <c r="L67" s="33">
        <v>20</v>
      </c>
      <c r="M67" s="26">
        <v>2.8</v>
      </c>
      <c r="N67" s="26">
        <f t="shared" si="1"/>
        <v>56</v>
      </c>
      <c r="O67" s="34"/>
      <c r="P67" s="34"/>
      <c r="Q67" s="35" t="s">
        <v>477</v>
      </c>
    </row>
    <row r="68" ht="15.75" customHeight="1" spans="1:17">
      <c r="A68" s="20">
        <v>61</v>
      </c>
      <c r="B68" s="20" t="s">
        <v>503</v>
      </c>
      <c r="C68" s="20" t="s">
        <v>504</v>
      </c>
      <c r="D68" s="27" t="s">
        <v>260</v>
      </c>
      <c r="E68" s="28"/>
      <c r="F68" s="29"/>
      <c r="G68" s="30"/>
      <c r="H68" s="25" t="s">
        <v>476</v>
      </c>
      <c r="I68" s="36"/>
      <c r="J68" s="29"/>
      <c r="K68" s="38"/>
      <c r="L68" s="33">
        <v>15</v>
      </c>
      <c r="M68" s="26">
        <v>3.2</v>
      </c>
      <c r="N68" s="26">
        <f t="shared" si="1"/>
        <v>48</v>
      </c>
      <c r="O68" s="34"/>
      <c r="P68" s="34"/>
      <c r="Q68" s="35" t="s">
        <v>477</v>
      </c>
    </row>
    <row r="69" ht="15.75" customHeight="1" spans="1:17">
      <c r="A69" s="20">
        <v>62</v>
      </c>
      <c r="B69" s="20" t="s">
        <v>501</v>
      </c>
      <c r="C69" s="20" t="s">
        <v>505</v>
      </c>
      <c r="D69" s="27" t="s">
        <v>260</v>
      </c>
      <c r="E69" s="28"/>
      <c r="F69" s="29"/>
      <c r="G69" s="30"/>
      <c r="H69" s="25" t="s">
        <v>476</v>
      </c>
      <c r="I69" s="36"/>
      <c r="J69" s="29"/>
      <c r="K69" s="38"/>
      <c r="L69" s="33">
        <v>12</v>
      </c>
      <c r="M69" s="26">
        <v>2.4</v>
      </c>
      <c r="N69" s="26">
        <f t="shared" si="1"/>
        <v>28.8</v>
      </c>
      <c r="O69" s="34"/>
      <c r="P69" s="34"/>
      <c r="Q69" s="35" t="s">
        <v>477</v>
      </c>
    </row>
    <row r="70" ht="15.75" customHeight="1" spans="1:17">
      <c r="A70" s="20">
        <v>63</v>
      </c>
      <c r="B70" s="20" t="s">
        <v>503</v>
      </c>
      <c r="C70" s="20" t="s">
        <v>506</v>
      </c>
      <c r="D70" s="27" t="s">
        <v>260</v>
      </c>
      <c r="E70" s="28"/>
      <c r="F70" s="29"/>
      <c r="G70" s="30"/>
      <c r="H70" s="25" t="s">
        <v>476</v>
      </c>
      <c r="I70" s="36"/>
      <c r="J70" s="29"/>
      <c r="K70" s="38"/>
      <c r="L70" s="33">
        <v>20</v>
      </c>
      <c r="M70" s="26">
        <v>2.8</v>
      </c>
      <c r="N70" s="26">
        <f t="shared" si="1"/>
        <v>56</v>
      </c>
      <c r="O70" s="34"/>
      <c r="P70" s="34"/>
      <c r="Q70" s="35" t="s">
        <v>477</v>
      </c>
    </row>
    <row r="71" ht="15.75" customHeight="1" spans="1:17">
      <c r="A71" s="20">
        <v>64</v>
      </c>
      <c r="B71" s="20" t="s">
        <v>507</v>
      </c>
      <c r="C71" s="20" t="s">
        <v>508</v>
      </c>
      <c r="D71" s="27" t="s">
        <v>149</v>
      </c>
      <c r="E71" s="28"/>
      <c r="F71" s="29"/>
      <c r="G71" s="30"/>
      <c r="H71" s="25" t="s">
        <v>476</v>
      </c>
      <c r="I71" s="36"/>
      <c r="J71" s="29"/>
      <c r="K71" s="38"/>
      <c r="L71" s="33">
        <v>50</v>
      </c>
      <c r="M71" s="26">
        <v>0.4</v>
      </c>
      <c r="N71" s="26">
        <f t="shared" si="1"/>
        <v>20</v>
      </c>
      <c r="O71" s="34"/>
      <c r="P71" s="34"/>
      <c r="Q71" s="35" t="s">
        <v>477</v>
      </c>
    </row>
    <row r="72" ht="15.75" customHeight="1" spans="1:17">
      <c r="A72" s="20">
        <v>65</v>
      </c>
      <c r="B72" s="20" t="s">
        <v>509</v>
      </c>
      <c r="C72" s="20"/>
      <c r="D72" s="27" t="s">
        <v>260</v>
      </c>
      <c r="E72" s="28"/>
      <c r="F72" s="29"/>
      <c r="G72" s="30"/>
      <c r="H72" s="25" t="s">
        <v>476</v>
      </c>
      <c r="I72" s="36"/>
      <c r="J72" s="29"/>
      <c r="K72" s="38"/>
      <c r="L72" s="33">
        <v>3</v>
      </c>
      <c r="M72" s="26">
        <v>165.6</v>
      </c>
      <c r="N72" s="26">
        <f t="shared" si="1"/>
        <v>496.8</v>
      </c>
      <c r="O72" s="34"/>
      <c r="P72" s="34"/>
      <c r="Q72" s="35" t="s">
        <v>477</v>
      </c>
    </row>
    <row r="73" ht="15.75" customHeight="1" spans="1:17">
      <c r="A73" s="20">
        <v>66</v>
      </c>
      <c r="B73" s="20" t="s">
        <v>510</v>
      </c>
      <c r="C73" s="20"/>
      <c r="D73" s="27" t="s">
        <v>260</v>
      </c>
      <c r="E73" s="28"/>
      <c r="F73" s="29"/>
      <c r="G73" s="30"/>
      <c r="H73" s="25" t="s">
        <v>476</v>
      </c>
      <c r="I73" s="36"/>
      <c r="J73" s="29"/>
      <c r="K73" s="38"/>
      <c r="L73" s="33">
        <v>1</v>
      </c>
      <c r="M73" s="26">
        <v>184</v>
      </c>
      <c r="N73" s="26">
        <f t="shared" si="1"/>
        <v>184</v>
      </c>
      <c r="O73" s="34"/>
      <c r="P73" s="34"/>
      <c r="Q73" s="35" t="s">
        <v>477</v>
      </c>
    </row>
    <row r="74" ht="15.75" customHeight="1" spans="1:17">
      <c r="A74" s="20">
        <v>67</v>
      </c>
      <c r="B74" s="20" t="s">
        <v>511</v>
      </c>
      <c r="C74" s="20"/>
      <c r="D74" s="27" t="s">
        <v>260</v>
      </c>
      <c r="E74" s="28"/>
      <c r="F74" s="29"/>
      <c r="G74" s="30"/>
      <c r="H74" s="25" t="s">
        <v>476</v>
      </c>
      <c r="I74" s="36"/>
      <c r="J74" s="29"/>
      <c r="K74" s="38"/>
      <c r="L74" s="33">
        <v>2</v>
      </c>
      <c r="M74" s="26">
        <v>156</v>
      </c>
      <c r="N74" s="26">
        <f t="shared" si="1"/>
        <v>312</v>
      </c>
      <c r="O74" s="34"/>
      <c r="P74" s="34"/>
      <c r="Q74" s="35" t="s">
        <v>477</v>
      </c>
    </row>
    <row r="75" s="3" customFormat="1" ht="15.75" customHeight="1" spans="1:17">
      <c r="A75" s="20">
        <v>68</v>
      </c>
      <c r="B75" s="20" t="s">
        <v>512</v>
      </c>
      <c r="C75" s="20" t="s">
        <v>513</v>
      </c>
      <c r="D75" s="27" t="s">
        <v>260</v>
      </c>
      <c r="E75" s="28"/>
      <c r="F75" s="29"/>
      <c r="G75" s="30"/>
      <c r="H75" s="25" t="s">
        <v>476</v>
      </c>
      <c r="I75" s="31"/>
      <c r="J75" s="29"/>
      <c r="K75" s="32"/>
      <c r="L75" s="33">
        <v>8</v>
      </c>
      <c r="M75" s="26">
        <v>40</v>
      </c>
      <c r="N75" s="26">
        <f t="shared" ref="N75:N138" si="2">L75*M75</f>
        <v>320</v>
      </c>
      <c r="O75" s="34"/>
      <c r="P75" s="34"/>
      <c r="Q75" s="35" t="s">
        <v>477</v>
      </c>
    </row>
    <row r="76" ht="15.75" customHeight="1" spans="1:17">
      <c r="A76" s="20">
        <v>69</v>
      </c>
      <c r="B76" s="20" t="s">
        <v>514</v>
      </c>
      <c r="C76" s="20"/>
      <c r="D76" s="27" t="s">
        <v>260</v>
      </c>
      <c r="E76" s="28"/>
      <c r="F76" s="29"/>
      <c r="G76" s="30"/>
      <c r="H76" s="25" t="s">
        <v>476</v>
      </c>
      <c r="I76" s="36"/>
      <c r="J76" s="29"/>
      <c r="K76" s="37"/>
      <c r="L76" s="33">
        <f>13+1</f>
        <v>14</v>
      </c>
      <c r="M76" s="26">
        <v>28</v>
      </c>
      <c r="N76" s="26">
        <f t="shared" si="2"/>
        <v>392</v>
      </c>
      <c r="O76" s="34"/>
      <c r="P76" s="34"/>
      <c r="Q76" s="35" t="s">
        <v>477</v>
      </c>
    </row>
    <row r="77" ht="15.75" customHeight="1" spans="1:17">
      <c r="A77" s="20">
        <v>70</v>
      </c>
      <c r="B77" s="20" t="s">
        <v>515</v>
      </c>
      <c r="C77" s="20"/>
      <c r="D77" s="27" t="s">
        <v>260</v>
      </c>
      <c r="E77" s="28"/>
      <c r="F77" s="29"/>
      <c r="G77" s="30"/>
      <c r="H77" s="25" t="s">
        <v>476</v>
      </c>
      <c r="I77" s="36"/>
      <c r="J77" s="29"/>
      <c r="K77" s="38"/>
      <c r="L77" s="33">
        <v>2</v>
      </c>
      <c r="M77" s="26">
        <v>80</v>
      </c>
      <c r="N77" s="26">
        <f t="shared" si="2"/>
        <v>160</v>
      </c>
      <c r="O77" s="34"/>
      <c r="P77" s="34"/>
      <c r="Q77" s="35" t="s">
        <v>477</v>
      </c>
    </row>
    <row r="78" ht="15.75" customHeight="1" spans="1:17">
      <c r="A78" s="20">
        <v>71</v>
      </c>
      <c r="B78" s="20" t="s">
        <v>516</v>
      </c>
      <c r="C78" s="20"/>
      <c r="D78" s="27" t="s">
        <v>260</v>
      </c>
      <c r="E78" s="28"/>
      <c r="F78" s="29"/>
      <c r="G78" s="30"/>
      <c r="H78" s="25" t="s">
        <v>476</v>
      </c>
      <c r="I78" s="36"/>
      <c r="J78" s="29"/>
      <c r="K78" s="38"/>
      <c r="L78" s="33">
        <v>1</v>
      </c>
      <c r="M78" s="26">
        <v>16</v>
      </c>
      <c r="N78" s="26">
        <f t="shared" si="2"/>
        <v>16</v>
      </c>
      <c r="O78" s="34"/>
      <c r="P78" s="34"/>
      <c r="Q78" s="35" t="s">
        <v>477</v>
      </c>
    </row>
    <row r="79" ht="15.75" customHeight="1" spans="1:17">
      <c r="A79" s="20">
        <v>72</v>
      </c>
      <c r="B79" s="20" t="s">
        <v>517</v>
      </c>
      <c r="C79" s="20" t="s">
        <v>518</v>
      </c>
      <c r="D79" s="27" t="s">
        <v>260</v>
      </c>
      <c r="E79" s="28"/>
      <c r="F79" s="29"/>
      <c r="G79" s="30"/>
      <c r="H79" s="25" t="s">
        <v>476</v>
      </c>
      <c r="I79" s="36"/>
      <c r="J79" s="29"/>
      <c r="K79" s="38"/>
      <c r="L79" s="33">
        <v>30</v>
      </c>
      <c r="M79" s="26">
        <v>6.4</v>
      </c>
      <c r="N79" s="26">
        <f t="shared" si="2"/>
        <v>192</v>
      </c>
      <c r="O79" s="34"/>
      <c r="P79" s="34"/>
      <c r="Q79" s="35" t="s">
        <v>477</v>
      </c>
    </row>
    <row r="80" ht="15.75" customHeight="1" spans="1:17">
      <c r="A80" s="20">
        <v>73</v>
      </c>
      <c r="B80" s="20" t="s">
        <v>519</v>
      </c>
      <c r="C80" s="20" t="s">
        <v>520</v>
      </c>
      <c r="D80" s="27" t="s">
        <v>260</v>
      </c>
      <c r="E80" s="28"/>
      <c r="F80" s="29"/>
      <c r="G80" s="30"/>
      <c r="H80" s="25" t="s">
        <v>476</v>
      </c>
      <c r="I80" s="36"/>
      <c r="J80" s="29"/>
      <c r="K80" s="38"/>
      <c r="L80" s="33">
        <v>1</v>
      </c>
      <c r="M80" s="26">
        <v>68</v>
      </c>
      <c r="N80" s="26">
        <f t="shared" si="2"/>
        <v>68</v>
      </c>
      <c r="O80" s="34"/>
      <c r="P80" s="34"/>
      <c r="Q80" s="35" t="s">
        <v>477</v>
      </c>
    </row>
    <row r="81" ht="15.75" customHeight="1" spans="1:17">
      <c r="A81" s="20">
        <v>74</v>
      </c>
      <c r="B81" s="20" t="s">
        <v>521</v>
      </c>
      <c r="C81" s="20"/>
      <c r="D81" s="27" t="s">
        <v>260</v>
      </c>
      <c r="E81" s="28"/>
      <c r="F81" s="29"/>
      <c r="G81" s="30"/>
      <c r="H81" s="25" t="s">
        <v>476</v>
      </c>
      <c r="I81" s="36"/>
      <c r="J81" s="29"/>
      <c r="K81" s="38"/>
      <c r="L81" s="33">
        <v>2</v>
      </c>
      <c r="M81" s="26">
        <v>120</v>
      </c>
      <c r="N81" s="26">
        <f t="shared" si="2"/>
        <v>240</v>
      </c>
      <c r="O81" s="34"/>
      <c r="P81" s="34"/>
      <c r="Q81" s="35" t="s">
        <v>477</v>
      </c>
    </row>
    <row r="82" ht="15.75" customHeight="1" spans="1:17">
      <c r="A82" s="20">
        <v>75</v>
      </c>
      <c r="B82" s="20" t="s">
        <v>522</v>
      </c>
      <c r="C82" s="20"/>
      <c r="D82" s="27" t="s">
        <v>260</v>
      </c>
      <c r="E82" s="28"/>
      <c r="F82" s="29"/>
      <c r="G82" s="30"/>
      <c r="H82" s="25" t="s">
        <v>476</v>
      </c>
      <c r="I82" s="36"/>
      <c r="J82" s="29"/>
      <c r="K82" s="38"/>
      <c r="L82" s="33">
        <v>1</v>
      </c>
      <c r="M82" s="26">
        <v>28</v>
      </c>
      <c r="N82" s="26">
        <f t="shared" si="2"/>
        <v>28</v>
      </c>
      <c r="O82" s="34"/>
      <c r="P82" s="34"/>
      <c r="Q82" s="35" t="s">
        <v>477</v>
      </c>
    </row>
    <row r="83" ht="15.75" customHeight="1" spans="1:17">
      <c r="A83" s="20">
        <v>76</v>
      </c>
      <c r="B83" s="20" t="s">
        <v>523</v>
      </c>
      <c r="C83" s="20"/>
      <c r="D83" s="27" t="s">
        <v>260</v>
      </c>
      <c r="E83" s="28"/>
      <c r="F83" s="29"/>
      <c r="G83" s="30"/>
      <c r="H83" s="25" t="s">
        <v>476</v>
      </c>
      <c r="I83" s="36"/>
      <c r="J83" s="29"/>
      <c r="K83" s="38"/>
      <c r="L83" s="33">
        <v>2</v>
      </c>
      <c r="M83" s="26">
        <v>48</v>
      </c>
      <c r="N83" s="26">
        <f t="shared" si="2"/>
        <v>96</v>
      </c>
      <c r="O83" s="34"/>
      <c r="P83" s="34"/>
      <c r="Q83" s="35" t="s">
        <v>477</v>
      </c>
    </row>
    <row r="84" ht="15.75" customHeight="1" spans="1:17">
      <c r="A84" s="20">
        <v>77</v>
      </c>
      <c r="B84" s="20" t="s">
        <v>524</v>
      </c>
      <c r="C84" s="20"/>
      <c r="D84" s="27" t="s">
        <v>525</v>
      </c>
      <c r="E84" s="28"/>
      <c r="F84" s="29"/>
      <c r="G84" s="30"/>
      <c r="H84" s="25" t="s">
        <v>476</v>
      </c>
      <c r="I84" s="36"/>
      <c r="J84" s="29"/>
      <c r="K84" s="38"/>
      <c r="L84" s="33">
        <v>13</v>
      </c>
      <c r="M84" s="26">
        <v>4.8</v>
      </c>
      <c r="N84" s="26">
        <f t="shared" si="2"/>
        <v>62.4</v>
      </c>
      <c r="O84" s="34"/>
      <c r="P84" s="34"/>
      <c r="Q84" s="35" t="s">
        <v>477</v>
      </c>
    </row>
    <row r="85" ht="15.75" customHeight="1" spans="1:17">
      <c r="A85" s="20">
        <v>78</v>
      </c>
      <c r="B85" s="20" t="s">
        <v>526</v>
      </c>
      <c r="C85" s="20"/>
      <c r="D85" s="27" t="s">
        <v>525</v>
      </c>
      <c r="E85" s="28"/>
      <c r="F85" s="29"/>
      <c r="G85" s="30"/>
      <c r="H85" s="25" t="s">
        <v>476</v>
      </c>
      <c r="I85" s="36"/>
      <c r="J85" s="29"/>
      <c r="K85" s="38"/>
      <c r="L85" s="33">
        <v>22</v>
      </c>
      <c r="M85" s="26">
        <v>2.4</v>
      </c>
      <c r="N85" s="26">
        <f t="shared" si="2"/>
        <v>52.8</v>
      </c>
      <c r="O85" s="34"/>
      <c r="P85" s="34"/>
      <c r="Q85" s="35" t="s">
        <v>477</v>
      </c>
    </row>
    <row r="86" ht="15.75" customHeight="1" spans="1:17">
      <c r="A86" s="20">
        <v>79</v>
      </c>
      <c r="B86" s="20" t="s">
        <v>527</v>
      </c>
      <c r="C86" s="20" t="s">
        <v>528</v>
      </c>
      <c r="D86" s="27" t="s">
        <v>260</v>
      </c>
      <c r="E86" s="28"/>
      <c r="F86" s="29"/>
      <c r="G86" s="30"/>
      <c r="H86" s="25" t="s">
        <v>476</v>
      </c>
      <c r="I86" s="36"/>
      <c r="J86" s="29"/>
      <c r="K86" s="38"/>
      <c r="L86" s="33">
        <v>7</v>
      </c>
      <c r="M86" s="26">
        <v>14.4</v>
      </c>
      <c r="N86" s="26">
        <f t="shared" si="2"/>
        <v>100.8</v>
      </c>
      <c r="O86" s="34"/>
      <c r="P86" s="34"/>
      <c r="Q86" s="35" t="s">
        <v>477</v>
      </c>
    </row>
    <row r="87" ht="15.75" customHeight="1" spans="1:17">
      <c r="A87" s="20">
        <v>80</v>
      </c>
      <c r="B87" s="20" t="s">
        <v>527</v>
      </c>
      <c r="C87" s="20" t="s">
        <v>529</v>
      </c>
      <c r="D87" s="27" t="s">
        <v>260</v>
      </c>
      <c r="E87" s="28"/>
      <c r="F87" s="29"/>
      <c r="G87" s="30"/>
      <c r="H87" s="25" t="s">
        <v>476</v>
      </c>
      <c r="I87" s="36"/>
      <c r="J87" s="29"/>
      <c r="K87" s="38"/>
      <c r="L87" s="33">
        <f>8-1</f>
        <v>7</v>
      </c>
      <c r="M87" s="26">
        <v>25.6</v>
      </c>
      <c r="N87" s="26">
        <f t="shared" si="2"/>
        <v>179.2</v>
      </c>
      <c r="O87" s="34"/>
      <c r="P87" s="34"/>
      <c r="Q87" s="35" t="s">
        <v>477</v>
      </c>
    </row>
    <row r="88" ht="15.75" customHeight="1" spans="1:17">
      <c r="A88" s="20">
        <v>81</v>
      </c>
      <c r="B88" s="20" t="s">
        <v>530</v>
      </c>
      <c r="C88" s="20" t="s">
        <v>531</v>
      </c>
      <c r="D88" s="27" t="s">
        <v>260</v>
      </c>
      <c r="E88" s="28"/>
      <c r="F88" s="29"/>
      <c r="G88" s="30"/>
      <c r="H88" s="25" t="s">
        <v>476</v>
      </c>
      <c r="I88" s="36"/>
      <c r="J88" s="29"/>
      <c r="K88" s="38"/>
      <c r="L88" s="33">
        <v>6</v>
      </c>
      <c r="M88" s="26">
        <v>12</v>
      </c>
      <c r="N88" s="26">
        <f t="shared" si="2"/>
        <v>72</v>
      </c>
      <c r="O88" s="34"/>
      <c r="P88" s="34"/>
      <c r="Q88" s="35" t="s">
        <v>477</v>
      </c>
    </row>
    <row r="89" ht="15.75" customHeight="1" spans="1:17">
      <c r="A89" s="20">
        <v>82</v>
      </c>
      <c r="B89" s="20" t="s">
        <v>530</v>
      </c>
      <c r="C89" s="20" t="s">
        <v>532</v>
      </c>
      <c r="D89" s="27" t="s">
        <v>260</v>
      </c>
      <c r="E89" s="28"/>
      <c r="F89" s="29"/>
      <c r="G89" s="30"/>
      <c r="H89" s="25" t="s">
        <v>476</v>
      </c>
      <c r="I89" s="36"/>
      <c r="J89" s="29"/>
      <c r="K89" s="38"/>
      <c r="L89" s="33">
        <v>2</v>
      </c>
      <c r="M89" s="26">
        <v>6.4</v>
      </c>
      <c r="N89" s="26">
        <f t="shared" si="2"/>
        <v>12.8</v>
      </c>
      <c r="O89" s="34"/>
      <c r="P89" s="34"/>
      <c r="Q89" s="35" t="s">
        <v>477</v>
      </c>
    </row>
    <row r="90" ht="15.75" customHeight="1" spans="1:17">
      <c r="A90" s="20">
        <v>83</v>
      </c>
      <c r="B90" s="20" t="s">
        <v>530</v>
      </c>
      <c r="C90" s="20" t="s">
        <v>533</v>
      </c>
      <c r="D90" s="27" t="s">
        <v>260</v>
      </c>
      <c r="E90" s="28"/>
      <c r="F90" s="29"/>
      <c r="G90" s="30"/>
      <c r="H90" s="25" t="s">
        <v>476</v>
      </c>
      <c r="I90" s="36"/>
      <c r="J90" s="29"/>
      <c r="K90" s="38"/>
      <c r="L90" s="33">
        <v>2</v>
      </c>
      <c r="M90" s="26">
        <v>8</v>
      </c>
      <c r="N90" s="26">
        <f t="shared" si="2"/>
        <v>16</v>
      </c>
      <c r="O90" s="34"/>
      <c r="P90" s="34"/>
      <c r="Q90" s="35" t="s">
        <v>477</v>
      </c>
    </row>
    <row r="91" s="3" customFormat="1" ht="15.75" customHeight="1" spans="1:17">
      <c r="A91" s="20">
        <v>84</v>
      </c>
      <c r="B91" s="20" t="s">
        <v>474</v>
      </c>
      <c r="C91" s="20" t="s">
        <v>534</v>
      </c>
      <c r="D91" s="27" t="s">
        <v>260</v>
      </c>
      <c r="E91" s="28"/>
      <c r="F91" s="29"/>
      <c r="G91" s="30"/>
      <c r="H91" s="25" t="s">
        <v>476</v>
      </c>
      <c r="I91" s="31"/>
      <c r="J91" s="29"/>
      <c r="K91" s="32"/>
      <c r="L91" s="33">
        <v>20</v>
      </c>
      <c r="M91" s="26">
        <v>16</v>
      </c>
      <c r="N91" s="26">
        <f t="shared" si="2"/>
        <v>320</v>
      </c>
      <c r="O91" s="34"/>
      <c r="P91" s="34"/>
      <c r="Q91" s="35" t="s">
        <v>477</v>
      </c>
    </row>
    <row r="92" ht="15.75" customHeight="1" spans="1:17">
      <c r="A92" s="20">
        <v>85</v>
      </c>
      <c r="B92" s="20" t="s">
        <v>535</v>
      </c>
      <c r="C92" s="20" t="s">
        <v>536</v>
      </c>
      <c r="D92" s="27" t="s">
        <v>525</v>
      </c>
      <c r="E92" s="28"/>
      <c r="F92" s="29"/>
      <c r="G92" s="30"/>
      <c r="H92" s="25" t="s">
        <v>476</v>
      </c>
      <c r="I92" s="36"/>
      <c r="J92" s="29"/>
      <c r="K92" s="37"/>
      <c r="L92" s="33">
        <v>8</v>
      </c>
      <c r="M92" s="26">
        <v>144</v>
      </c>
      <c r="N92" s="26">
        <f t="shared" si="2"/>
        <v>1152</v>
      </c>
      <c r="O92" s="34"/>
      <c r="P92" s="34"/>
      <c r="Q92" s="35" t="s">
        <v>477</v>
      </c>
    </row>
    <row r="93" ht="15.75" customHeight="1" spans="1:17">
      <c r="A93" s="20">
        <v>86</v>
      </c>
      <c r="B93" s="20" t="s">
        <v>537</v>
      </c>
      <c r="C93" s="20" t="s">
        <v>538</v>
      </c>
      <c r="D93" s="27" t="s">
        <v>525</v>
      </c>
      <c r="E93" s="28"/>
      <c r="F93" s="29"/>
      <c r="G93" s="30"/>
      <c r="H93" s="25" t="s">
        <v>476</v>
      </c>
      <c r="I93" s="36"/>
      <c r="J93" s="29"/>
      <c r="K93" s="38"/>
      <c r="L93" s="33">
        <v>2</v>
      </c>
      <c r="M93" s="26">
        <v>113.6</v>
      </c>
      <c r="N93" s="26">
        <f t="shared" si="2"/>
        <v>227.2</v>
      </c>
      <c r="O93" s="34"/>
      <c r="P93" s="34"/>
      <c r="Q93" s="35" t="s">
        <v>477</v>
      </c>
    </row>
    <row r="94" ht="15.75" customHeight="1" spans="1:17">
      <c r="A94" s="20">
        <v>87</v>
      </c>
      <c r="B94" s="20" t="s">
        <v>539</v>
      </c>
      <c r="C94" s="20" t="s">
        <v>540</v>
      </c>
      <c r="D94" s="27" t="s">
        <v>462</v>
      </c>
      <c r="E94" s="28"/>
      <c r="F94" s="29"/>
      <c r="G94" s="30"/>
      <c r="H94" s="25" t="s">
        <v>476</v>
      </c>
      <c r="I94" s="36"/>
      <c r="J94" s="29"/>
      <c r="K94" s="38"/>
      <c r="L94" s="33">
        <v>12</v>
      </c>
      <c r="M94" s="26">
        <v>96</v>
      </c>
      <c r="N94" s="26">
        <f t="shared" si="2"/>
        <v>1152</v>
      </c>
      <c r="O94" s="34"/>
      <c r="P94" s="34"/>
      <c r="Q94" s="35" t="s">
        <v>477</v>
      </c>
    </row>
    <row r="95" ht="15.75" customHeight="1" spans="1:17">
      <c r="A95" s="20">
        <v>88</v>
      </c>
      <c r="B95" s="20" t="s">
        <v>539</v>
      </c>
      <c r="C95" s="20" t="s">
        <v>541</v>
      </c>
      <c r="D95" s="27" t="s">
        <v>462</v>
      </c>
      <c r="E95" s="28"/>
      <c r="F95" s="29"/>
      <c r="G95" s="30"/>
      <c r="H95" s="25" t="s">
        <v>476</v>
      </c>
      <c r="I95" s="36"/>
      <c r="J95" s="29"/>
      <c r="K95" s="38"/>
      <c r="L95" s="33">
        <v>2</v>
      </c>
      <c r="M95" s="26">
        <v>96</v>
      </c>
      <c r="N95" s="26">
        <f t="shared" si="2"/>
        <v>192</v>
      </c>
      <c r="O95" s="34"/>
      <c r="P95" s="34"/>
      <c r="Q95" s="35" t="s">
        <v>477</v>
      </c>
    </row>
    <row r="96" ht="15.75" customHeight="1" spans="1:17">
      <c r="A96" s="20">
        <v>89</v>
      </c>
      <c r="B96" s="20" t="s">
        <v>542</v>
      </c>
      <c r="C96" s="20" t="s">
        <v>536</v>
      </c>
      <c r="D96" s="27" t="s">
        <v>525</v>
      </c>
      <c r="E96" s="28"/>
      <c r="F96" s="29"/>
      <c r="G96" s="30"/>
      <c r="H96" s="25" t="s">
        <v>476</v>
      </c>
      <c r="I96" s="36"/>
      <c r="J96" s="29"/>
      <c r="K96" s="38"/>
      <c r="L96" s="33">
        <v>3</v>
      </c>
      <c r="M96" s="26">
        <v>424</v>
      </c>
      <c r="N96" s="26">
        <f t="shared" si="2"/>
        <v>1272</v>
      </c>
      <c r="O96" s="34"/>
      <c r="P96" s="34"/>
      <c r="Q96" s="35" t="s">
        <v>477</v>
      </c>
    </row>
    <row r="97" ht="15.75" customHeight="1" spans="1:17">
      <c r="A97" s="20">
        <v>90</v>
      </c>
      <c r="B97" s="20" t="s">
        <v>543</v>
      </c>
      <c r="C97" s="20" t="s">
        <v>544</v>
      </c>
      <c r="D97" s="27" t="s">
        <v>418</v>
      </c>
      <c r="E97" s="28"/>
      <c r="F97" s="29"/>
      <c r="G97" s="30"/>
      <c r="H97" s="25" t="s">
        <v>476</v>
      </c>
      <c r="I97" s="36"/>
      <c r="J97" s="29"/>
      <c r="K97" s="38"/>
      <c r="L97" s="33">
        <v>1</v>
      </c>
      <c r="M97" s="26">
        <v>24</v>
      </c>
      <c r="N97" s="26">
        <f t="shared" si="2"/>
        <v>24</v>
      </c>
      <c r="O97" s="34"/>
      <c r="P97" s="40"/>
      <c r="Q97" s="35" t="s">
        <v>545</v>
      </c>
    </row>
    <row r="98" ht="15.75" customHeight="1" spans="1:17">
      <c r="A98" s="20">
        <v>91</v>
      </c>
      <c r="B98" s="20" t="s">
        <v>546</v>
      </c>
      <c r="C98" s="20"/>
      <c r="D98" s="27" t="s">
        <v>83</v>
      </c>
      <c r="E98" s="28"/>
      <c r="F98" s="29"/>
      <c r="G98" s="30"/>
      <c r="H98" s="25" t="s">
        <v>476</v>
      </c>
      <c r="I98" s="36"/>
      <c r="J98" s="29"/>
      <c r="K98" s="38"/>
      <c r="L98" s="33">
        <v>2</v>
      </c>
      <c r="M98" s="26">
        <v>350</v>
      </c>
      <c r="N98" s="26">
        <f t="shared" si="2"/>
        <v>700</v>
      </c>
      <c r="O98" s="34"/>
      <c r="P98" s="40"/>
      <c r="Q98" s="35" t="s">
        <v>545</v>
      </c>
    </row>
    <row r="99" ht="15.75" customHeight="1" spans="1:17">
      <c r="A99" s="20">
        <v>92</v>
      </c>
      <c r="B99" s="20" t="s">
        <v>547</v>
      </c>
      <c r="C99" s="20" t="s">
        <v>513</v>
      </c>
      <c r="D99" s="27" t="s">
        <v>462</v>
      </c>
      <c r="E99" s="28"/>
      <c r="F99" s="29"/>
      <c r="G99" s="30"/>
      <c r="H99" s="25" t="s">
        <v>476</v>
      </c>
      <c r="I99" s="36"/>
      <c r="J99" s="29"/>
      <c r="K99" s="38"/>
      <c r="L99" s="33">
        <v>1</v>
      </c>
      <c r="M99" s="26">
        <v>32</v>
      </c>
      <c r="N99" s="26">
        <f t="shared" si="2"/>
        <v>32</v>
      </c>
      <c r="O99" s="34"/>
      <c r="P99" s="34"/>
      <c r="Q99" s="35" t="s">
        <v>477</v>
      </c>
    </row>
    <row r="100" ht="15.75" customHeight="1" spans="1:17">
      <c r="A100" s="20">
        <v>93</v>
      </c>
      <c r="B100" s="20" t="s">
        <v>548</v>
      </c>
      <c r="C100" s="20"/>
      <c r="D100" s="27" t="s">
        <v>462</v>
      </c>
      <c r="E100" s="28"/>
      <c r="F100" s="29"/>
      <c r="G100" s="30"/>
      <c r="H100" s="25" t="s">
        <v>476</v>
      </c>
      <c r="I100" s="36"/>
      <c r="J100" s="29"/>
      <c r="K100" s="38"/>
      <c r="L100" s="33">
        <v>1</v>
      </c>
      <c r="M100" s="26">
        <v>64</v>
      </c>
      <c r="N100" s="26">
        <f t="shared" si="2"/>
        <v>64</v>
      </c>
      <c r="O100" s="34"/>
      <c r="P100" s="34"/>
      <c r="Q100" s="35" t="s">
        <v>477</v>
      </c>
    </row>
    <row r="101" ht="15.75" customHeight="1" spans="1:17">
      <c r="A101" s="20">
        <v>94</v>
      </c>
      <c r="B101" s="20" t="s">
        <v>549</v>
      </c>
      <c r="C101" s="20" t="s">
        <v>550</v>
      </c>
      <c r="D101" s="27" t="s">
        <v>260</v>
      </c>
      <c r="E101" s="28"/>
      <c r="F101" s="29"/>
      <c r="G101" s="30"/>
      <c r="H101" s="25" t="s">
        <v>476</v>
      </c>
      <c r="I101" s="36"/>
      <c r="J101" s="29"/>
      <c r="K101" s="38"/>
      <c r="L101" s="33">
        <v>2</v>
      </c>
      <c r="M101" s="26">
        <v>12</v>
      </c>
      <c r="N101" s="26">
        <f t="shared" si="2"/>
        <v>24</v>
      </c>
      <c r="O101" s="34"/>
      <c r="P101" s="34"/>
      <c r="Q101" s="35" t="s">
        <v>477</v>
      </c>
    </row>
    <row r="102" ht="15.75" customHeight="1" spans="1:17">
      <c r="A102" s="20">
        <v>95</v>
      </c>
      <c r="B102" s="20" t="s">
        <v>551</v>
      </c>
      <c r="C102" s="20" t="s">
        <v>513</v>
      </c>
      <c r="D102" s="27" t="s">
        <v>260</v>
      </c>
      <c r="E102" s="28"/>
      <c r="F102" s="29"/>
      <c r="G102" s="30"/>
      <c r="H102" s="25" t="s">
        <v>476</v>
      </c>
      <c r="I102" s="36"/>
      <c r="J102" s="29"/>
      <c r="K102" s="38"/>
      <c r="L102" s="33">
        <v>17</v>
      </c>
      <c r="M102" s="26">
        <v>2</v>
      </c>
      <c r="N102" s="26">
        <f t="shared" si="2"/>
        <v>34</v>
      </c>
      <c r="O102" s="34"/>
      <c r="P102" s="34"/>
      <c r="Q102" s="35" t="s">
        <v>477</v>
      </c>
    </row>
    <row r="103" ht="15.75" customHeight="1" spans="1:17">
      <c r="A103" s="20">
        <v>96</v>
      </c>
      <c r="B103" s="20" t="s">
        <v>552</v>
      </c>
      <c r="C103" s="20" t="s">
        <v>553</v>
      </c>
      <c r="D103" s="27" t="s">
        <v>260</v>
      </c>
      <c r="E103" s="28"/>
      <c r="F103" s="29"/>
      <c r="G103" s="30"/>
      <c r="H103" s="25" t="s">
        <v>476</v>
      </c>
      <c r="I103" s="36"/>
      <c r="J103" s="29"/>
      <c r="K103" s="38"/>
      <c r="L103" s="33">
        <v>2</v>
      </c>
      <c r="M103" s="26">
        <v>1</v>
      </c>
      <c r="N103" s="26">
        <f t="shared" si="2"/>
        <v>2</v>
      </c>
      <c r="O103" s="34"/>
      <c r="P103" s="34"/>
      <c r="Q103" s="35" t="s">
        <v>477</v>
      </c>
    </row>
    <row r="104" ht="15.75" customHeight="1" spans="1:17">
      <c r="A104" s="20">
        <v>97</v>
      </c>
      <c r="B104" s="20" t="s">
        <v>554</v>
      </c>
      <c r="C104" s="20"/>
      <c r="D104" s="27" t="s">
        <v>260</v>
      </c>
      <c r="E104" s="28"/>
      <c r="F104" s="29"/>
      <c r="G104" s="30"/>
      <c r="H104" s="25" t="s">
        <v>476</v>
      </c>
      <c r="I104" s="36"/>
      <c r="J104" s="29"/>
      <c r="K104" s="38"/>
      <c r="L104" s="33">
        <v>6</v>
      </c>
      <c r="M104" s="26">
        <v>6.8</v>
      </c>
      <c r="N104" s="26">
        <f t="shared" si="2"/>
        <v>40.8</v>
      </c>
      <c r="O104" s="34"/>
      <c r="P104" s="34"/>
      <c r="Q104" s="35" t="s">
        <v>477</v>
      </c>
    </row>
    <row r="105" ht="15.75" customHeight="1" spans="1:17">
      <c r="A105" s="20">
        <v>98</v>
      </c>
      <c r="B105" s="20" t="s">
        <v>555</v>
      </c>
      <c r="C105" s="20"/>
      <c r="D105" s="27" t="s">
        <v>260</v>
      </c>
      <c r="E105" s="28"/>
      <c r="F105" s="29"/>
      <c r="G105" s="30"/>
      <c r="H105" s="25" t="s">
        <v>476</v>
      </c>
      <c r="I105" s="36"/>
      <c r="J105" s="29"/>
      <c r="K105" s="38"/>
      <c r="L105" s="33">
        <v>3</v>
      </c>
      <c r="M105" s="26">
        <v>5.7</v>
      </c>
      <c r="N105" s="26">
        <f t="shared" si="2"/>
        <v>17.1</v>
      </c>
      <c r="O105" s="34"/>
      <c r="P105" s="34"/>
      <c r="Q105" s="35" t="s">
        <v>477</v>
      </c>
    </row>
    <row r="106" ht="15.75" customHeight="1" spans="1:17">
      <c r="A106" s="20">
        <v>99</v>
      </c>
      <c r="B106" s="20" t="s">
        <v>556</v>
      </c>
      <c r="C106" s="20"/>
      <c r="D106" s="27" t="s">
        <v>462</v>
      </c>
      <c r="E106" s="28"/>
      <c r="F106" s="29"/>
      <c r="G106" s="30"/>
      <c r="H106" s="25" t="s">
        <v>476</v>
      </c>
      <c r="I106" s="36"/>
      <c r="J106" s="29"/>
      <c r="K106" s="38"/>
      <c r="L106" s="33">
        <v>1</v>
      </c>
      <c r="M106" s="26">
        <v>9.6</v>
      </c>
      <c r="N106" s="26">
        <f t="shared" si="2"/>
        <v>9.6</v>
      </c>
      <c r="O106" s="34"/>
      <c r="P106" s="34"/>
      <c r="Q106" s="35" t="s">
        <v>477</v>
      </c>
    </row>
    <row r="107" ht="15.75" customHeight="1" spans="1:17">
      <c r="A107" s="20">
        <v>100</v>
      </c>
      <c r="B107" s="20" t="s">
        <v>555</v>
      </c>
      <c r="C107" s="20" t="s">
        <v>557</v>
      </c>
      <c r="D107" s="27" t="s">
        <v>260</v>
      </c>
      <c r="E107" s="28"/>
      <c r="F107" s="29"/>
      <c r="G107" s="30"/>
      <c r="H107" s="25" t="s">
        <v>476</v>
      </c>
      <c r="I107" s="36"/>
      <c r="J107" s="29"/>
      <c r="K107" s="38"/>
      <c r="L107" s="33">
        <v>7</v>
      </c>
      <c r="M107" s="26">
        <v>6.4</v>
      </c>
      <c r="N107" s="26">
        <f t="shared" si="2"/>
        <v>44.8</v>
      </c>
      <c r="O107" s="34"/>
      <c r="P107" s="34"/>
      <c r="Q107" s="35" t="s">
        <v>477</v>
      </c>
    </row>
    <row r="108" s="3" customFormat="1" ht="15.75" customHeight="1" spans="1:17">
      <c r="A108" s="20">
        <v>101</v>
      </c>
      <c r="B108" s="20" t="s">
        <v>558</v>
      </c>
      <c r="C108" s="20" t="s">
        <v>559</v>
      </c>
      <c r="D108" s="27" t="s">
        <v>260</v>
      </c>
      <c r="E108" s="28"/>
      <c r="F108" s="29"/>
      <c r="G108" s="30"/>
      <c r="H108" s="25" t="s">
        <v>476</v>
      </c>
      <c r="I108" s="31"/>
      <c r="J108" s="29"/>
      <c r="K108" s="32"/>
      <c r="L108" s="33">
        <v>5</v>
      </c>
      <c r="M108" s="26">
        <v>24</v>
      </c>
      <c r="N108" s="26">
        <f t="shared" si="2"/>
        <v>120</v>
      </c>
      <c r="O108" s="34"/>
      <c r="P108" s="34"/>
      <c r="Q108" s="35" t="s">
        <v>477</v>
      </c>
    </row>
    <row r="109" ht="15.75" customHeight="1" spans="1:17">
      <c r="A109" s="20">
        <v>102</v>
      </c>
      <c r="B109" s="20" t="s">
        <v>560</v>
      </c>
      <c r="C109" s="20"/>
      <c r="D109" s="27" t="s">
        <v>260</v>
      </c>
      <c r="E109" s="28"/>
      <c r="F109" s="29"/>
      <c r="G109" s="30"/>
      <c r="H109" s="25" t="s">
        <v>476</v>
      </c>
      <c r="I109" s="36"/>
      <c r="J109" s="29"/>
      <c r="K109" s="37"/>
      <c r="L109" s="33">
        <v>10</v>
      </c>
      <c r="M109" s="26">
        <v>6.4</v>
      </c>
      <c r="N109" s="26">
        <f t="shared" si="2"/>
        <v>64</v>
      </c>
      <c r="O109" s="34"/>
      <c r="P109" s="34"/>
      <c r="Q109" s="35" t="s">
        <v>477</v>
      </c>
    </row>
    <row r="110" ht="15.75" customHeight="1" spans="1:17">
      <c r="A110" s="20">
        <v>103</v>
      </c>
      <c r="B110" s="20" t="s">
        <v>555</v>
      </c>
      <c r="C110" s="20" t="s">
        <v>557</v>
      </c>
      <c r="D110" s="27" t="s">
        <v>462</v>
      </c>
      <c r="E110" s="28"/>
      <c r="F110" s="29"/>
      <c r="G110" s="30"/>
      <c r="H110" s="25" t="s">
        <v>476</v>
      </c>
      <c r="I110" s="36"/>
      <c r="J110" s="29"/>
      <c r="K110" s="38"/>
      <c r="L110" s="33">
        <v>3</v>
      </c>
      <c r="M110" s="26">
        <v>64</v>
      </c>
      <c r="N110" s="26">
        <f t="shared" si="2"/>
        <v>192</v>
      </c>
      <c r="O110" s="34"/>
      <c r="P110" s="34"/>
      <c r="Q110" s="35" t="s">
        <v>477</v>
      </c>
    </row>
    <row r="111" ht="15.75" customHeight="1" spans="1:17">
      <c r="A111" s="20">
        <v>104</v>
      </c>
      <c r="B111" s="20" t="s">
        <v>561</v>
      </c>
      <c r="C111" s="20"/>
      <c r="D111" s="27" t="s">
        <v>260</v>
      </c>
      <c r="E111" s="28"/>
      <c r="F111" s="29"/>
      <c r="G111" s="30"/>
      <c r="H111" s="25" t="s">
        <v>476</v>
      </c>
      <c r="I111" s="36"/>
      <c r="J111" s="29"/>
      <c r="K111" s="38"/>
      <c r="L111" s="33">
        <v>2</v>
      </c>
      <c r="M111" s="26">
        <v>52</v>
      </c>
      <c r="N111" s="26">
        <f t="shared" si="2"/>
        <v>104</v>
      </c>
      <c r="O111" s="34"/>
      <c r="P111" s="34"/>
      <c r="Q111" s="35" t="s">
        <v>477</v>
      </c>
    </row>
    <row r="112" ht="15.75" customHeight="1" spans="1:17">
      <c r="A112" s="20">
        <v>105</v>
      </c>
      <c r="B112" s="20" t="s">
        <v>562</v>
      </c>
      <c r="C112" s="20" t="s">
        <v>513</v>
      </c>
      <c r="D112" s="27" t="s">
        <v>260</v>
      </c>
      <c r="E112" s="28"/>
      <c r="F112" s="29"/>
      <c r="G112" s="30"/>
      <c r="H112" s="25" t="s">
        <v>476</v>
      </c>
      <c r="I112" s="36"/>
      <c r="J112" s="29"/>
      <c r="K112" s="38"/>
      <c r="L112" s="33">
        <f>2+1</f>
        <v>3</v>
      </c>
      <c r="M112" s="26">
        <v>32</v>
      </c>
      <c r="N112" s="26">
        <f t="shared" si="2"/>
        <v>96</v>
      </c>
      <c r="O112" s="34"/>
      <c r="P112" s="34"/>
      <c r="Q112" s="35" t="s">
        <v>477</v>
      </c>
    </row>
    <row r="113" ht="15.75" customHeight="1" spans="1:17">
      <c r="A113" s="20">
        <v>106</v>
      </c>
      <c r="B113" s="20" t="s">
        <v>563</v>
      </c>
      <c r="C113" s="20" t="s">
        <v>564</v>
      </c>
      <c r="D113" s="27" t="s">
        <v>260</v>
      </c>
      <c r="E113" s="28"/>
      <c r="F113" s="29"/>
      <c r="G113" s="30"/>
      <c r="H113" s="25" t="s">
        <v>476</v>
      </c>
      <c r="I113" s="36"/>
      <c r="J113" s="29"/>
      <c r="K113" s="38"/>
      <c r="L113" s="33">
        <f>5-1</f>
        <v>4</v>
      </c>
      <c r="M113" s="26">
        <v>11.2</v>
      </c>
      <c r="N113" s="26">
        <f t="shared" si="2"/>
        <v>44.8</v>
      </c>
      <c r="O113" s="34"/>
      <c r="P113" s="34"/>
      <c r="Q113" s="35" t="s">
        <v>477</v>
      </c>
    </row>
    <row r="114" ht="15.75" customHeight="1" spans="1:17">
      <c r="A114" s="20">
        <v>107</v>
      </c>
      <c r="B114" s="20" t="s">
        <v>565</v>
      </c>
      <c r="C114" s="20" t="s">
        <v>513</v>
      </c>
      <c r="D114" s="27" t="s">
        <v>462</v>
      </c>
      <c r="E114" s="28"/>
      <c r="F114" s="29"/>
      <c r="G114" s="30"/>
      <c r="H114" s="25" t="s">
        <v>476</v>
      </c>
      <c r="I114" s="36"/>
      <c r="J114" s="29"/>
      <c r="K114" s="38"/>
      <c r="L114" s="33">
        <v>1</v>
      </c>
      <c r="M114" s="26">
        <v>7.2</v>
      </c>
      <c r="N114" s="26">
        <f t="shared" si="2"/>
        <v>7.2</v>
      </c>
      <c r="O114" s="34"/>
      <c r="P114" s="34"/>
      <c r="Q114" s="35" t="s">
        <v>477</v>
      </c>
    </row>
    <row r="115" ht="15.75" customHeight="1" spans="1:17">
      <c r="A115" s="20">
        <v>108</v>
      </c>
      <c r="B115" s="20" t="s">
        <v>566</v>
      </c>
      <c r="C115" s="20" t="s">
        <v>513</v>
      </c>
      <c r="D115" s="27" t="s">
        <v>260</v>
      </c>
      <c r="E115" s="28"/>
      <c r="F115" s="29"/>
      <c r="G115" s="30"/>
      <c r="H115" s="25" t="s">
        <v>476</v>
      </c>
      <c r="I115" s="36"/>
      <c r="J115" s="29"/>
      <c r="K115" s="38"/>
      <c r="L115" s="33">
        <v>2</v>
      </c>
      <c r="M115" s="26">
        <v>40</v>
      </c>
      <c r="N115" s="26">
        <f t="shared" si="2"/>
        <v>80</v>
      </c>
      <c r="O115" s="34"/>
      <c r="P115" s="34"/>
      <c r="Q115" s="35" t="s">
        <v>477</v>
      </c>
    </row>
    <row r="116" ht="15.75" customHeight="1" spans="1:17">
      <c r="A116" s="20">
        <v>109</v>
      </c>
      <c r="B116" s="20" t="s">
        <v>567</v>
      </c>
      <c r="C116" s="20" t="s">
        <v>568</v>
      </c>
      <c r="D116" s="27" t="s">
        <v>260</v>
      </c>
      <c r="E116" s="28"/>
      <c r="F116" s="29"/>
      <c r="G116" s="30"/>
      <c r="H116" s="25" t="s">
        <v>476</v>
      </c>
      <c r="I116" s="36"/>
      <c r="J116" s="29"/>
      <c r="K116" s="38"/>
      <c r="L116" s="33">
        <v>2</v>
      </c>
      <c r="M116" s="26">
        <v>12.8</v>
      </c>
      <c r="N116" s="26">
        <f t="shared" si="2"/>
        <v>25.6</v>
      </c>
      <c r="O116" s="34"/>
      <c r="P116" s="34"/>
      <c r="Q116" s="35" t="s">
        <v>477</v>
      </c>
    </row>
    <row r="117" ht="15.75" customHeight="1" spans="1:17">
      <c r="A117" s="20">
        <v>110</v>
      </c>
      <c r="B117" s="20" t="s">
        <v>569</v>
      </c>
      <c r="C117" s="20" t="s">
        <v>513</v>
      </c>
      <c r="D117" s="27" t="s">
        <v>260</v>
      </c>
      <c r="E117" s="28"/>
      <c r="F117" s="29"/>
      <c r="G117" s="30"/>
      <c r="H117" s="25" t="s">
        <v>476</v>
      </c>
      <c r="I117" s="36"/>
      <c r="J117" s="29"/>
      <c r="K117" s="38"/>
      <c r="L117" s="33">
        <v>4</v>
      </c>
      <c r="M117" s="26">
        <v>111.2</v>
      </c>
      <c r="N117" s="26">
        <f t="shared" si="2"/>
        <v>444.8</v>
      </c>
      <c r="O117" s="34"/>
      <c r="P117" s="34"/>
      <c r="Q117" s="35" t="s">
        <v>477</v>
      </c>
    </row>
    <row r="118" ht="15.75" customHeight="1" spans="1:17">
      <c r="A118" s="20">
        <v>111</v>
      </c>
      <c r="B118" s="20" t="s">
        <v>569</v>
      </c>
      <c r="C118" s="20" t="s">
        <v>570</v>
      </c>
      <c r="D118" s="41" t="s">
        <v>260</v>
      </c>
      <c r="E118" s="28"/>
      <c r="F118" s="29"/>
      <c r="G118" s="30"/>
      <c r="H118" s="25" t="s">
        <v>476</v>
      </c>
      <c r="I118" s="36"/>
      <c r="J118" s="29"/>
      <c r="K118" s="38"/>
      <c r="L118" s="33">
        <v>4</v>
      </c>
      <c r="M118" s="26">
        <v>536</v>
      </c>
      <c r="N118" s="26">
        <f t="shared" si="2"/>
        <v>2144</v>
      </c>
      <c r="O118" s="34"/>
      <c r="P118" s="34"/>
      <c r="Q118" s="35" t="s">
        <v>477</v>
      </c>
    </row>
    <row r="119" ht="15.75" customHeight="1" spans="1:17">
      <c r="A119" s="20">
        <v>112</v>
      </c>
      <c r="B119" s="20" t="s">
        <v>569</v>
      </c>
      <c r="C119" s="20" t="s">
        <v>571</v>
      </c>
      <c r="D119" s="27" t="s">
        <v>260</v>
      </c>
      <c r="E119" s="28"/>
      <c r="F119" s="29"/>
      <c r="G119" s="30"/>
      <c r="H119" s="25" t="s">
        <v>476</v>
      </c>
      <c r="I119" s="36"/>
      <c r="J119" s="29"/>
      <c r="K119" s="38"/>
      <c r="L119" s="33">
        <v>1</v>
      </c>
      <c r="M119" s="26">
        <v>448</v>
      </c>
      <c r="N119" s="26">
        <f t="shared" si="2"/>
        <v>448</v>
      </c>
      <c r="O119" s="34"/>
      <c r="P119" s="34"/>
      <c r="Q119" s="35" t="s">
        <v>477</v>
      </c>
    </row>
    <row r="120" ht="15.75" customHeight="1" spans="1:17">
      <c r="A120" s="20">
        <v>113</v>
      </c>
      <c r="B120" s="20" t="s">
        <v>572</v>
      </c>
      <c r="C120" s="20" t="s">
        <v>573</v>
      </c>
      <c r="D120" s="27" t="s">
        <v>462</v>
      </c>
      <c r="E120" s="28"/>
      <c r="F120" s="29"/>
      <c r="G120" s="30"/>
      <c r="H120" s="25" t="s">
        <v>476</v>
      </c>
      <c r="I120" s="36"/>
      <c r="J120" s="29"/>
      <c r="K120" s="38"/>
      <c r="L120" s="33">
        <v>1</v>
      </c>
      <c r="M120" s="26">
        <v>80</v>
      </c>
      <c r="N120" s="26">
        <f t="shared" si="2"/>
        <v>80</v>
      </c>
      <c r="O120" s="34"/>
      <c r="P120" s="34"/>
      <c r="Q120" s="35" t="s">
        <v>477</v>
      </c>
    </row>
    <row r="121" ht="15.75" customHeight="1" spans="1:17">
      <c r="A121" s="20">
        <v>114</v>
      </c>
      <c r="B121" s="20" t="s">
        <v>569</v>
      </c>
      <c r="C121" s="20" t="s">
        <v>574</v>
      </c>
      <c r="D121" s="27" t="s">
        <v>260</v>
      </c>
      <c r="E121" s="28"/>
      <c r="F121" s="29"/>
      <c r="G121" s="30"/>
      <c r="H121" s="25" t="s">
        <v>476</v>
      </c>
      <c r="I121" s="36"/>
      <c r="J121" s="29"/>
      <c r="K121" s="38"/>
      <c r="L121" s="33">
        <v>3</v>
      </c>
      <c r="M121" s="26">
        <v>120</v>
      </c>
      <c r="N121" s="26">
        <f t="shared" si="2"/>
        <v>360</v>
      </c>
      <c r="O121" s="34"/>
      <c r="P121" s="34"/>
      <c r="Q121" s="35" t="s">
        <v>477</v>
      </c>
    </row>
    <row r="122" ht="15.75" customHeight="1" spans="1:17">
      <c r="A122" s="20">
        <v>115</v>
      </c>
      <c r="B122" s="20" t="s">
        <v>569</v>
      </c>
      <c r="C122" s="20" t="s">
        <v>575</v>
      </c>
      <c r="D122" s="27" t="s">
        <v>260</v>
      </c>
      <c r="E122" s="28"/>
      <c r="F122" s="29"/>
      <c r="G122" s="30"/>
      <c r="H122" s="25" t="s">
        <v>476</v>
      </c>
      <c r="I122" s="36"/>
      <c r="J122" s="29"/>
      <c r="K122" s="38"/>
      <c r="L122" s="33">
        <v>13</v>
      </c>
      <c r="M122" s="26">
        <v>56</v>
      </c>
      <c r="N122" s="26">
        <f t="shared" si="2"/>
        <v>728</v>
      </c>
      <c r="O122" s="34"/>
      <c r="P122" s="34"/>
      <c r="Q122" s="35" t="s">
        <v>477</v>
      </c>
    </row>
    <row r="123" ht="15.75" customHeight="1" spans="1:17">
      <c r="A123" s="20">
        <v>116</v>
      </c>
      <c r="B123" s="20" t="s">
        <v>569</v>
      </c>
      <c r="C123" s="20" t="s">
        <v>576</v>
      </c>
      <c r="D123" s="27" t="s">
        <v>260</v>
      </c>
      <c r="E123" s="28"/>
      <c r="F123" s="29"/>
      <c r="G123" s="30"/>
      <c r="H123" s="25" t="s">
        <v>476</v>
      </c>
      <c r="I123" s="36"/>
      <c r="J123" s="29"/>
      <c r="K123" s="38"/>
      <c r="L123" s="33">
        <v>2</v>
      </c>
      <c r="M123" s="26">
        <v>280</v>
      </c>
      <c r="N123" s="26">
        <f t="shared" si="2"/>
        <v>560</v>
      </c>
      <c r="O123" s="34"/>
      <c r="P123" s="34"/>
      <c r="Q123" s="35" t="s">
        <v>477</v>
      </c>
    </row>
    <row r="124" ht="15.75" customHeight="1" spans="1:17">
      <c r="A124" s="20">
        <v>117</v>
      </c>
      <c r="B124" s="20" t="s">
        <v>577</v>
      </c>
      <c r="C124" s="20" t="s">
        <v>578</v>
      </c>
      <c r="D124" s="27" t="s">
        <v>494</v>
      </c>
      <c r="E124" s="28"/>
      <c r="F124" s="29"/>
      <c r="G124" s="30"/>
      <c r="H124" s="25" t="s">
        <v>579</v>
      </c>
      <c r="I124" s="36"/>
      <c r="J124" s="29"/>
      <c r="K124" s="38"/>
      <c r="L124" s="33">
        <v>73</v>
      </c>
      <c r="M124" s="26">
        <v>34.4</v>
      </c>
      <c r="N124" s="26">
        <f t="shared" si="2"/>
        <v>2511.2</v>
      </c>
      <c r="O124" s="34"/>
      <c r="P124" s="34"/>
      <c r="Q124" s="35" t="s">
        <v>477</v>
      </c>
    </row>
    <row r="125" s="3" customFormat="1" ht="15.75" customHeight="1" spans="1:17">
      <c r="A125" s="20">
        <v>118</v>
      </c>
      <c r="B125" s="20" t="s">
        <v>580</v>
      </c>
      <c r="C125" s="20" t="s">
        <v>581</v>
      </c>
      <c r="D125" s="27" t="s">
        <v>494</v>
      </c>
      <c r="E125" s="28"/>
      <c r="F125" s="29"/>
      <c r="G125" s="30"/>
      <c r="H125" s="25" t="s">
        <v>579</v>
      </c>
      <c r="I125" s="31"/>
      <c r="J125" s="29"/>
      <c r="K125" s="32"/>
      <c r="L125" s="33">
        <v>24</v>
      </c>
      <c r="M125" s="26">
        <v>32</v>
      </c>
      <c r="N125" s="26">
        <f t="shared" si="2"/>
        <v>768</v>
      </c>
      <c r="O125" s="34"/>
      <c r="P125" s="34"/>
      <c r="Q125" s="35" t="s">
        <v>477</v>
      </c>
    </row>
    <row r="126" ht="15.75" customHeight="1" spans="1:17">
      <c r="A126" s="20">
        <v>119</v>
      </c>
      <c r="B126" s="20" t="s">
        <v>582</v>
      </c>
      <c r="C126" s="20" t="s">
        <v>583</v>
      </c>
      <c r="D126" s="27" t="s">
        <v>494</v>
      </c>
      <c r="E126" s="28"/>
      <c r="F126" s="29"/>
      <c r="G126" s="30"/>
      <c r="H126" s="25" t="s">
        <v>579</v>
      </c>
      <c r="I126" s="36"/>
      <c r="J126" s="29"/>
      <c r="K126" s="37"/>
      <c r="L126" s="33">
        <v>150</v>
      </c>
      <c r="M126" s="26">
        <v>18.4</v>
      </c>
      <c r="N126" s="26">
        <f t="shared" si="2"/>
        <v>2760</v>
      </c>
      <c r="O126" s="34"/>
      <c r="P126" s="34"/>
      <c r="Q126" s="35" t="s">
        <v>477</v>
      </c>
    </row>
    <row r="127" ht="15.75" customHeight="1" spans="1:17">
      <c r="A127" s="20">
        <v>120</v>
      </c>
      <c r="B127" s="20" t="s">
        <v>584</v>
      </c>
      <c r="C127" s="20" t="s">
        <v>585</v>
      </c>
      <c r="D127" s="27" t="s">
        <v>260</v>
      </c>
      <c r="E127" s="28"/>
      <c r="F127" s="29"/>
      <c r="G127" s="30"/>
      <c r="H127" s="25" t="s">
        <v>579</v>
      </c>
      <c r="I127" s="36"/>
      <c r="J127" s="29"/>
      <c r="K127" s="38"/>
      <c r="L127" s="33">
        <v>100</v>
      </c>
      <c r="M127" s="26">
        <v>4.8</v>
      </c>
      <c r="N127" s="26">
        <f t="shared" si="2"/>
        <v>480</v>
      </c>
      <c r="O127" s="34"/>
      <c r="P127" s="34"/>
      <c r="Q127" s="35" t="s">
        <v>477</v>
      </c>
    </row>
    <row r="128" ht="15.75" customHeight="1" spans="1:17">
      <c r="A128" s="20">
        <v>121</v>
      </c>
      <c r="B128" s="20" t="s">
        <v>586</v>
      </c>
      <c r="C128" s="20" t="s">
        <v>531</v>
      </c>
      <c r="D128" s="27" t="s">
        <v>260</v>
      </c>
      <c r="E128" s="28"/>
      <c r="F128" s="29"/>
      <c r="G128" s="30"/>
      <c r="H128" s="25" t="s">
        <v>579</v>
      </c>
      <c r="I128" s="36"/>
      <c r="J128" s="29"/>
      <c r="K128" s="38"/>
      <c r="L128" s="33">
        <v>200</v>
      </c>
      <c r="M128" s="26">
        <v>3.2</v>
      </c>
      <c r="N128" s="26">
        <f t="shared" si="2"/>
        <v>640</v>
      </c>
      <c r="O128" s="34"/>
      <c r="P128" s="34"/>
      <c r="Q128" s="35" t="s">
        <v>477</v>
      </c>
    </row>
    <row r="129" ht="15.75" customHeight="1" spans="1:17">
      <c r="A129" s="20">
        <v>122</v>
      </c>
      <c r="B129" s="20" t="s">
        <v>587</v>
      </c>
      <c r="C129" s="20" t="s">
        <v>588</v>
      </c>
      <c r="D129" s="27" t="s">
        <v>494</v>
      </c>
      <c r="E129" s="28"/>
      <c r="F129" s="29"/>
      <c r="G129" s="30"/>
      <c r="H129" s="25" t="s">
        <v>579</v>
      </c>
      <c r="I129" s="36"/>
      <c r="J129" s="29"/>
      <c r="K129" s="38"/>
      <c r="L129" s="33">
        <v>80</v>
      </c>
      <c r="M129" s="26">
        <v>2.8</v>
      </c>
      <c r="N129" s="26">
        <f t="shared" si="2"/>
        <v>224</v>
      </c>
      <c r="O129" s="34"/>
      <c r="P129" s="34"/>
      <c r="Q129" s="35" t="s">
        <v>477</v>
      </c>
    </row>
    <row r="130" ht="15.75" customHeight="1" spans="1:17">
      <c r="A130" s="20">
        <v>123</v>
      </c>
      <c r="B130" s="20" t="s">
        <v>589</v>
      </c>
      <c r="C130" s="20" t="s">
        <v>590</v>
      </c>
      <c r="D130" s="27" t="s">
        <v>494</v>
      </c>
      <c r="E130" s="28"/>
      <c r="F130" s="29"/>
      <c r="G130" s="30"/>
      <c r="H130" s="25" t="s">
        <v>579</v>
      </c>
      <c r="I130" s="36"/>
      <c r="J130" s="29"/>
      <c r="K130" s="38"/>
      <c r="L130" s="33">
        <v>8</v>
      </c>
      <c r="M130" s="26">
        <v>2.4</v>
      </c>
      <c r="N130" s="26">
        <f t="shared" si="2"/>
        <v>19.2</v>
      </c>
      <c r="O130" s="34"/>
      <c r="P130" s="34"/>
      <c r="Q130" s="35" t="s">
        <v>477</v>
      </c>
    </row>
    <row r="131" ht="15.75" customHeight="1" spans="1:17">
      <c r="A131" s="20">
        <v>124</v>
      </c>
      <c r="B131" s="20" t="s">
        <v>591</v>
      </c>
      <c r="C131" s="20" t="s">
        <v>592</v>
      </c>
      <c r="D131" s="27" t="s">
        <v>118</v>
      </c>
      <c r="E131" s="28"/>
      <c r="F131" s="29"/>
      <c r="G131" s="30"/>
      <c r="H131" s="25" t="s">
        <v>579</v>
      </c>
      <c r="I131" s="36"/>
      <c r="J131" s="29"/>
      <c r="K131" s="38"/>
      <c r="L131" s="33">
        <v>8</v>
      </c>
      <c r="M131" s="26">
        <v>68</v>
      </c>
      <c r="N131" s="26">
        <f t="shared" si="2"/>
        <v>544</v>
      </c>
      <c r="O131" s="34"/>
      <c r="P131" s="34"/>
      <c r="Q131" s="35" t="s">
        <v>477</v>
      </c>
    </row>
    <row r="132" ht="15.75" customHeight="1" spans="1:17">
      <c r="A132" s="20">
        <v>125</v>
      </c>
      <c r="B132" s="20" t="s">
        <v>593</v>
      </c>
      <c r="C132" s="20" t="s">
        <v>594</v>
      </c>
      <c r="D132" s="27" t="s">
        <v>494</v>
      </c>
      <c r="E132" s="28"/>
      <c r="F132" s="29"/>
      <c r="G132" s="30"/>
      <c r="H132" s="25" t="s">
        <v>579</v>
      </c>
      <c r="I132" s="36"/>
      <c r="J132" s="29"/>
      <c r="K132" s="38"/>
      <c r="L132" s="33">
        <v>58</v>
      </c>
      <c r="M132" s="26">
        <v>4.8</v>
      </c>
      <c r="N132" s="26">
        <f t="shared" si="2"/>
        <v>278.4</v>
      </c>
      <c r="O132" s="34"/>
      <c r="P132" s="34"/>
      <c r="Q132" s="35" t="s">
        <v>477</v>
      </c>
    </row>
    <row r="133" ht="15.75" customHeight="1" spans="1:17">
      <c r="A133" s="20">
        <v>126</v>
      </c>
      <c r="B133" s="20" t="s">
        <v>589</v>
      </c>
      <c r="C133" s="20" t="s">
        <v>595</v>
      </c>
      <c r="D133" s="27" t="s">
        <v>494</v>
      </c>
      <c r="E133" s="28"/>
      <c r="F133" s="29"/>
      <c r="G133" s="30"/>
      <c r="H133" s="25" t="s">
        <v>579</v>
      </c>
      <c r="I133" s="36"/>
      <c r="J133" s="29"/>
      <c r="K133" s="38"/>
      <c r="L133" s="33">
        <v>50</v>
      </c>
      <c r="M133" s="26">
        <v>3.2</v>
      </c>
      <c r="N133" s="26">
        <f t="shared" si="2"/>
        <v>160</v>
      </c>
      <c r="O133" s="34"/>
      <c r="P133" s="34"/>
      <c r="Q133" s="35" t="s">
        <v>477</v>
      </c>
    </row>
    <row r="134" ht="15.75" customHeight="1" spans="1:17">
      <c r="A134" s="20">
        <v>127</v>
      </c>
      <c r="B134" s="20" t="s">
        <v>596</v>
      </c>
      <c r="C134" s="20" t="s">
        <v>597</v>
      </c>
      <c r="D134" s="27" t="s">
        <v>260</v>
      </c>
      <c r="E134" s="28"/>
      <c r="F134" s="29"/>
      <c r="G134" s="30"/>
      <c r="H134" s="25" t="s">
        <v>579</v>
      </c>
      <c r="I134" s="36"/>
      <c r="J134" s="29"/>
      <c r="K134" s="38"/>
      <c r="L134" s="33">
        <v>60</v>
      </c>
      <c r="M134" s="26">
        <v>1.2</v>
      </c>
      <c r="N134" s="26">
        <f t="shared" si="2"/>
        <v>72</v>
      </c>
      <c r="O134" s="34"/>
      <c r="P134" s="34"/>
      <c r="Q134" s="35" t="s">
        <v>477</v>
      </c>
    </row>
    <row r="135" ht="15.75" customHeight="1" spans="1:17">
      <c r="A135" s="20">
        <v>128</v>
      </c>
      <c r="B135" s="20" t="s">
        <v>587</v>
      </c>
      <c r="C135" s="20" t="s">
        <v>588</v>
      </c>
      <c r="D135" s="27" t="s">
        <v>494</v>
      </c>
      <c r="E135" s="28"/>
      <c r="F135" s="29"/>
      <c r="G135" s="30"/>
      <c r="H135" s="25" t="s">
        <v>579</v>
      </c>
      <c r="I135" s="36"/>
      <c r="J135" s="29"/>
      <c r="K135" s="38"/>
      <c r="L135" s="33">
        <v>30</v>
      </c>
      <c r="M135" s="26">
        <v>2.8</v>
      </c>
      <c r="N135" s="26">
        <f t="shared" si="2"/>
        <v>84</v>
      </c>
      <c r="O135" s="34"/>
      <c r="P135" s="34"/>
      <c r="Q135" s="35" t="s">
        <v>477</v>
      </c>
    </row>
    <row r="136" ht="15.75" customHeight="1" spans="1:17">
      <c r="A136" s="20">
        <v>129</v>
      </c>
      <c r="B136" s="20" t="s">
        <v>580</v>
      </c>
      <c r="C136" s="20" t="s">
        <v>578</v>
      </c>
      <c r="D136" s="27" t="s">
        <v>494</v>
      </c>
      <c r="E136" s="28"/>
      <c r="F136" s="29"/>
      <c r="G136" s="30"/>
      <c r="H136" s="25" t="s">
        <v>579</v>
      </c>
      <c r="I136" s="36"/>
      <c r="J136" s="29"/>
      <c r="K136" s="38"/>
      <c r="L136" s="33">
        <v>20</v>
      </c>
      <c r="M136" s="26">
        <v>33.6</v>
      </c>
      <c r="N136" s="26">
        <f t="shared" si="2"/>
        <v>672</v>
      </c>
      <c r="O136" s="34"/>
      <c r="P136" s="34"/>
      <c r="Q136" s="35" t="s">
        <v>477</v>
      </c>
    </row>
    <row r="137" ht="15.75" customHeight="1" spans="1:17">
      <c r="A137" s="20">
        <v>130</v>
      </c>
      <c r="B137" s="20" t="s">
        <v>596</v>
      </c>
      <c r="C137" s="20" t="s">
        <v>585</v>
      </c>
      <c r="D137" s="27" t="s">
        <v>260</v>
      </c>
      <c r="E137" s="28"/>
      <c r="F137" s="29"/>
      <c r="G137" s="30"/>
      <c r="H137" s="25" t="s">
        <v>579</v>
      </c>
      <c r="I137" s="36"/>
      <c r="J137" s="29"/>
      <c r="K137" s="38"/>
      <c r="L137" s="33">
        <v>20</v>
      </c>
      <c r="M137" s="26">
        <v>4.8</v>
      </c>
      <c r="N137" s="26">
        <f t="shared" si="2"/>
        <v>96</v>
      </c>
      <c r="O137" s="34"/>
      <c r="P137" s="34"/>
      <c r="Q137" s="35" t="s">
        <v>477</v>
      </c>
    </row>
    <row r="138" s="3" customFormat="1" ht="15.75" customHeight="1" spans="1:17">
      <c r="A138" s="20">
        <v>131</v>
      </c>
      <c r="B138" s="20" t="s">
        <v>596</v>
      </c>
      <c r="C138" s="20" t="s">
        <v>598</v>
      </c>
      <c r="D138" s="27" t="s">
        <v>260</v>
      </c>
      <c r="E138" s="28"/>
      <c r="F138" s="29"/>
      <c r="G138" s="30"/>
      <c r="H138" s="25" t="s">
        <v>579</v>
      </c>
      <c r="I138" s="31"/>
      <c r="J138" s="29"/>
      <c r="K138" s="32"/>
      <c r="L138" s="33">
        <v>15</v>
      </c>
      <c r="M138" s="26">
        <v>9.6</v>
      </c>
      <c r="N138" s="26">
        <f t="shared" si="2"/>
        <v>144</v>
      </c>
      <c r="O138" s="34"/>
      <c r="P138" s="34"/>
      <c r="Q138" s="35" t="s">
        <v>477</v>
      </c>
    </row>
    <row r="139" ht="15.75" customHeight="1" spans="1:17">
      <c r="A139" s="20">
        <v>132</v>
      </c>
      <c r="B139" s="20" t="s">
        <v>580</v>
      </c>
      <c r="C139" s="20" t="s">
        <v>599</v>
      </c>
      <c r="D139" s="27" t="s">
        <v>494</v>
      </c>
      <c r="E139" s="28"/>
      <c r="F139" s="29"/>
      <c r="G139" s="30"/>
      <c r="H139" s="25" t="s">
        <v>579</v>
      </c>
      <c r="I139" s="36"/>
      <c r="J139" s="29"/>
      <c r="K139" s="37"/>
      <c r="L139" s="33">
        <v>36</v>
      </c>
      <c r="M139" s="26">
        <v>22.4</v>
      </c>
      <c r="N139" s="26">
        <f t="shared" ref="N139:N144" si="3">L139*M139</f>
        <v>806.4</v>
      </c>
      <c r="O139" s="34"/>
      <c r="P139" s="34"/>
      <c r="Q139" s="35" t="s">
        <v>477</v>
      </c>
    </row>
    <row r="140" ht="15.75" customHeight="1" spans="1:17">
      <c r="A140" s="20">
        <v>133</v>
      </c>
      <c r="B140" s="20" t="s">
        <v>600</v>
      </c>
      <c r="C140" s="20" t="s">
        <v>583</v>
      </c>
      <c r="D140" s="27" t="s">
        <v>494</v>
      </c>
      <c r="E140" s="28"/>
      <c r="F140" s="29"/>
      <c r="G140" s="30"/>
      <c r="H140" s="25" t="s">
        <v>579</v>
      </c>
      <c r="I140" s="36"/>
      <c r="J140" s="29"/>
      <c r="K140" s="38"/>
      <c r="L140" s="33">
        <v>74</v>
      </c>
      <c r="M140" s="26">
        <v>18.4</v>
      </c>
      <c r="N140" s="26">
        <f t="shared" si="3"/>
        <v>1361.6</v>
      </c>
      <c r="O140" s="34"/>
      <c r="P140" s="34"/>
      <c r="Q140" s="35" t="s">
        <v>477</v>
      </c>
    </row>
    <row r="141" ht="15.75" customHeight="1" spans="1:17">
      <c r="A141" s="20">
        <v>134</v>
      </c>
      <c r="B141" s="20" t="s">
        <v>601</v>
      </c>
      <c r="C141" s="20" t="s">
        <v>602</v>
      </c>
      <c r="D141" s="27" t="s">
        <v>494</v>
      </c>
      <c r="E141" s="28"/>
      <c r="F141" s="29"/>
      <c r="G141" s="30"/>
      <c r="H141" s="25" t="s">
        <v>579</v>
      </c>
      <c r="I141" s="36"/>
      <c r="J141" s="29"/>
      <c r="K141" s="38"/>
      <c r="L141" s="33">
        <f>30+95</f>
        <v>125</v>
      </c>
      <c r="M141" s="26">
        <v>25.6</v>
      </c>
      <c r="N141" s="26">
        <f t="shared" si="3"/>
        <v>3200</v>
      </c>
      <c r="O141" s="34"/>
      <c r="P141" s="34"/>
      <c r="Q141" s="35" t="s">
        <v>477</v>
      </c>
    </row>
    <row r="142" ht="15.75" customHeight="1" spans="1:17">
      <c r="A142" s="20">
        <v>135</v>
      </c>
      <c r="B142" s="20" t="s">
        <v>603</v>
      </c>
      <c r="C142" s="20" t="s">
        <v>585</v>
      </c>
      <c r="D142" s="27" t="s">
        <v>260</v>
      </c>
      <c r="E142" s="28"/>
      <c r="F142" s="29"/>
      <c r="G142" s="30"/>
      <c r="H142" s="25" t="s">
        <v>579</v>
      </c>
      <c r="I142" s="36"/>
      <c r="J142" s="29"/>
      <c r="K142" s="38"/>
      <c r="L142" s="33">
        <v>120</v>
      </c>
      <c r="M142" s="26">
        <v>2.4</v>
      </c>
      <c r="N142" s="26">
        <f t="shared" si="3"/>
        <v>288</v>
      </c>
      <c r="O142" s="34"/>
      <c r="P142" s="34"/>
      <c r="Q142" s="35" t="s">
        <v>477</v>
      </c>
    </row>
    <row r="143" ht="15.75" customHeight="1" spans="1:17">
      <c r="A143" s="20">
        <v>136</v>
      </c>
      <c r="B143" s="20" t="s">
        <v>604</v>
      </c>
      <c r="C143" s="20" t="s">
        <v>605</v>
      </c>
      <c r="D143" s="27" t="s">
        <v>606</v>
      </c>
      <c r="E143" s="28"/>
      <c r="F143" s="29"/>
      <c r="G143" s="30"/>
      <c r="H143" s="25" t="s">
        <v>579</v>
      </c>
      <c r="I143" s="36"/>
      <c r="J143" s="29"/>
      <c r="K143" s="38"/>
      <c r="L143" s="33">
        <v>1</v>
      </c>
      <c r="M143" s="26">
        <v>440</v>
      </c>
      <c r="N143" s="26">
        <f t="shared" si="3"/>
        <v>440</v>
      </c>
      <c r="O143" s="34"/>
      <c r="P143" s="34"/>
      <c r="Q143" s="35" t="s">
        <v>477</v>
      </c>
    </row>
    <row r="144" ht="15.75" customHeight="1" spans="1:17">
      <c r="A144" s="20">
        <v>137</v>
      </c>
      <c r="B144" s="20" t="s">
        <v>607</v>
      </c>
      <c r="C144" s="20" t="s">
        <v>608</v>
      </c>
      <c r="D144" s="27" t="s">
        <v>606</v>
      </c>
      <c r="E144" s="28"/>
      <c r="F144" s="29"/>
      <c r="G144" s="30"/>
      <c r="H144" s="25" t="s">
        <v>579</v>
      </c>
      <c r="I144" s="36"/>
      <c r="J144" s="29"/>
      <c r="K144" s="38"/>
      <c r="L144" s="33">
        <v>1</v>
      </c>
      <c r="M144" s="26">
        <v>975</v>
      </c>
      <c r="N144" s="26">
        <f t="shared" si="3"/>
        <v>975</v>
      </c>
      <c r="O144" s="34"/>
      <c r="P144" s="34"/>
      <c r="Q144" s="35" t="s">
        <v>477</v>
      </c>
    </row>
    <row r="145" ht="15.75" customHeight="1" spans="1:17">
      <c r="A145" s="42"/>
      <c r="B145" s="43"/>
      <c r="C145" s="43"/>
      <c r="D145" s="44"/>
      <c r="E145" s="28"/>
      <c r="F145" s="29" t="str">
        <f>IF(E145=0,"",G145/E145)</f>
        <v/>
      </c>
      <c r="G145" s="30"/>
      <c r="H145" s="45"/>
      <c r="I145" s="36"/>
      <c r="K145" s="38"/>
      <c r="L145" s="28"/>
      <c r="M145" s="29"/>
      <c r="N145" s="29"/>
      <c r="O145" s="34" t="str">
        <f>IF(K145=0,"",(N145-K145))</f>
        <v/>
      </c>
      <c r="P145" s="34" t="str">
        <f t="shared" ref="P145:P148" si="4">IF(K145=0,"",(N145-K145)/K145*100)</f>
        <v/>
      </c>
      <c r="Q145" s="43"/>
    </row>
    <row r="146" ht="15.75" customHeight="1" spans="1:17">
      <c r="A146" s="42"/>
      <c r="B146" s="43"/>
      <c r="C146" s="43"/>
      <c r="D146" s="44"/>
      <c r="E146" s="28"/>
      <c r="F146" s="29" t="str">
        <f>IF(E146=0,"",G146/E146)</f>
        <v/>
      </c>
      <c r="G146" s="30"/>
      <c r="H146" s="45"/>
      <c r="I146" s="36"/>
      <c r="J146" s="29"/>
      <c r="K146" s="38"/>
      <c r="L146" s="28"/>
      <c r="M146" s="29"/>
      <c r="N146" s="29"/>
      <c r="O146" s="34" t="str">
        <f>IF(K146=0,"",(N146-K146))</f>
        <v/>
      </c>
      <c r="P146" s="34" t="str">
        <f t="shared" si="4"/>
        <v/>
      </c>
      <c r="Q146" s="43"/>
    </row>
    <row r="147" ht="15.75" customHeight="1" spans="1:17">
      <c r="A147" s="42"/>
      <c r="B147" s="43"/>
      <c r="C147" s="43"/>
      <c r="D147" s="44"/>
      <c r="E147" s="28"/>
      <c r="F147" s="38"/>
      <c r="G147" s="30"/>
      <c r="H147" s="45"/>
      <c r="I147" s="36"/>
      <c r="J147" s="29"/>
      <c r="K147" s="38"/>
      <c r="L147" s="28"/>
      <c r="M147" s="29"/>
      <c r="N147" s="29"/>
      <c r="O147" s="34" t="str">
        <f>IF(K147=0,"",(N147-K147))</f>
        <v/>
      </c>
      <c r="P147" s="34" t="str">
        <f t="shared" si="4"/>
        <v/>
      </c>
      <c r="Q147" s="43"/>
    </row>
    <row r="148" ht="15.75" customHeight="1" spans="1:17">
      <c r="A148" s="15" t="s">
        <v>609</v>
      </c>
      <c r="B148" s="19"/>
      <c r="C148" s="19"/>
      <c r="D148" s="44"/>
      <c r="E148" s="28"/>
      <c r="F148" s="29"/>
      <c r="G148" s="46">
        <f>SUM(G48:G147)</f>
        <v>0</v>
      </c>
      <c r="H148" s="47"/>
      <c r="I148" s="34">
        <f>SUM(I8:I147)</f>
        <v>1034</v>
      </c>
      <c r="J148" s="34"/>
      <c r="K148" s="34">
        <f>SUM(K8:K147)</f>
        <v>11488.38</v>
      </c>
      <c r="L148" s="34">
        <f>SUM(L8:L147)</f>
        <v>2828</v>
      </c>
      <c r="M148" s="34"/>
      <c r="N148" s="34">
        <f>SUM(N8:N147)</f>
        <v>40482.6</v>
      </c>
      <c r="O148" s="34">
        <f>N148-K148</f>
        <v>28994.22</v>
      </c>
      <c r="P148" s="34">
        <f t="shared" si="4"/>
        <v>252.378664354765</v>
      </c>
      <c r="Q148" s="43"/>
    </row>
    <row r="149" ht="15.75" hidden="1" customHeight="1" spans="1:17">
      <c r="A149" s="4" t="str">
        <f>[1]封面!D11&amp;[1]封面!F11</f>
        <v>被评估单位（或者产权持有单位）填表人：</v>
      </c>
      <c r="I149" s="5"/>
      <c r="J149" s="12"/>
      <c r="K149" s="12"/>
      <c r="L149" s="12" t="str">
        <f>"评估人员："&amp;[1]封面!E20</f>
        <v>评估人员：</v>
      </c>
      <c r="Q149" s="48"/>
    </row>
    <row r="150" ht="15.75" hidden="1" customHeight="1" spans="1:17">
      <c r="A150" s="4" t="str">
        <f>CONCATENATE([1]封面!D13,[1]封面!F13,[1]封面!G13,[1]封面!H13,[1]封面!I13,[1]封面!J13,[1]封面!K13)</f>
        <v>填表日期：年月日</v>
      </c>
      <c r="I150" s="5"/>
      <c r="K150" s="5"/>
      <c r="Q150" s="48"/>
    </row>
    <row r="151" ht="15.75" hidden="1" customHeight="1" spans="1:17">
      <c r="A151" s="2"/>
      <c r="B151" s="11" t="s">
        <v>610</v>
      </c>
      <c r="C151" s="11"/>
      <c r="D151" s="4" t="s">
        <v>611</v>
      </c>
      <c r="I151" s="5"/>
      <c r="K151" s="5"/>
      <c r="Q151" s="48"/>
    </row>
    <row r="152" ht="15.75" hidden="1" customHeight="1" spans="1:17">
      <c r="A152" s="2"/>
      <c r="D152" s="4" t="s">
        <v>612</v>
      </c>
      <c r="I152" s="5"/>
      <c r="K152" s="5"/>
      <c r="Q152" s="48"/>
    </row>
    <row r="153" ht="15.75" customHeight="1" spans="1:17">
      <c r="B153" s="49" t="s">
        <v>613</v>
      </c>
      <c r="Q153" s="48"/>
    </row>
  </sheetData>
  <mergeCells count="14">
    <mergeCell ref="A2:Q2"/>
    <mergeCell ref="A3:Q3"/>
    <mergeCell ref="E6:G6"/>
    <mergeCell ref="I6:K6"/>
    <mergeCell ref="L6:N6"/>
    <mergeCell ref="A148:B148"/>
    <mergeCell ref="A6:A7"/>
    <mergeCell ref="B6:B7"/>
    <mergeCell ref="C6:C7"/>
    <mergeCell ref="D6:D7"/>
    <mergeCell ref="H6:H7"/>
    <mergeCell ref="O6:O7"/>
    <mergeCell ref="P6:P7"/>
    <mergeCell ref="Q6:Q7"/>
  </mergeCells>
  <hyperlinks>
    <hyperlink ref="A1" location="索引目录!E20" display="返回索引页"/>
    <hyperlink ref="B1" location="'3-9存货汇总'!B8" display="返回"/>
  </hyperlink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固定资产-房屋建筑物</vt:lpstr>
      <vt:lpstr>固定资产-构筑物</vt:lpstr>
      <vt:lpstr>固定资产-机器设备</vt:lpstr>
      <vt:lpstr>存货-在库周转材料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仙佩临轩</cp:lastModifiedBy>
  <dcterms:created xsi:type="dcterms:W3CDTF">2015-06-05T18:19:00Z</dcterms:created>
  <dcterms:modified xsi:type="dcterms:W3CDTF">2026-07-10T03:06:50Z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4713C9B395E940478352793C4BF76BF1_13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